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33. Setembro 2024\"/>
    </mc:Choice>
  </mc:AlternateContent>
  <xr:revisionPtr revIDLastSave="0" documentId="13_ncr:1_{FE0DB807-8287-42C5-8E49-5E4A55007717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definedNames>
    <definedName name="_xlnm.Print_Area" localSheetId="2">'1'!$A$1:$U$36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'2'!$A$1:$AZ$68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'3'!$A$1:$AZ$68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87" l="1"/>
  <c r="P66" i="91"/>
  <c r="P44" i="91"/>
  <c r="AH44" i="91"/>
  <c r="O90" i="70"/>
  <c r="O91" i="70"/>
  <c r="N92" i="70"/>
  <c r="O92" i="70"/>
  <c r="P92" i="70" s="1"/>
  <c r="O93" i="70"/>
  <c r="L92" i="70"/>
  <c r="F92" i="70"/>
  <c r="J68" i="68"/>
  <c r="J69" i="68"/>
  <c r="J70" i="68"/>
  <c r="J71" i="68"/>
  <c r="J72" i="68"/>
  <c r="J73" i="68"/>
  <c r="J74" i="68"/>
  <c r="J75" i="68"/>
  <c r="J76" i="68"/>
  <c r="J77" i="68"/>
  <c r="J78" i="68"/>
  <c r="J79" i="68"/>
  <c r="J80" i="68"/>
  <c r="J81" i="68"/>
  <c r="J82" i="68"/>
  <c r="J83" i="68"/>
  <c r="J84" i="68"/>
  <c r="J85" i="68"/>
  <c r="J86" i="68"/>
  <c r="J87" i="68"/>
  <c r="J88" i="68"/>
  <c r="J89" i="68"/>
  <c r="J90" i="68"/>
  <c r="J91" i="68"/>
  <c r="J92" i="68"/>
  <c r="J93" i="68"/>
  <c r="J94" i="68"/>
  <c r="N82" i="66"/>
  <c r="P82" i="66" s="1"/>
  <c r="O82" i="66"/>
  <c r="L82" i="66"/>
  <c r="F82" i="66"/>
  <c r="B61" i="81"/>
  <c r="C61" i="81"/>
  <c r="N90" i="86"/>
  <c r="P90" i="86" s="1"/>
  <c r="O90" i="86"/>
  <c r="L90" i="86"/>
  <c r="F90" i="86"/>
  <c r="O37" i="93"/>
  <c r="P37" i="93"/>
  <c r="Q37" i="93"/>
  <c r="M37" i="93"/>
  <c r="G37" i="93"/>
  <c r="H38" i="93"/>
  <c r="U63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T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B63" i="92"/>
  <c r="U41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T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B41" i="92"/>
  <c r="U19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T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B19" i="92"/>
  <c r="U63" i="91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T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63" i="91"/>
  <c r="U41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T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B41" i="91"/>
  <c r="U19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T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B19" i="91"/>
  <c r="L79" i="66" l="1"/>
  <c r="N79" i="66"/>
  <c r="O79" i="66"/>
  <c r="P79" i="66" s="1"/>
  <c r="L80" i="66"/>
  <c r="N80" i="66"/>
  <c r="O80" i="66"/>
  <c r="P80" i="66"/>
  <c r="F79" i="66"/>
  <c r="J39" i="46"/>
  <c r="K39" i="46"/>
  <c r="L39" i="46"/>
  <c r="N39" i="46"/>
  <c r="O39" i="46"/>
  <c r="J40" i="46"/>
  <c r="K40" i="46"/>
  <c r="L40" i="46"/>
  <c r="N40" i="46"/>
  <c r="O40" i="46"/>
  <c r="R33" i="87"/>
  <c r="R31" i="87"/>
  <c r="R29" i="87"/>
  <c r="R22" i="87"/>
  <c r="R20" i="87"/>
  <c r="R18" i="87"/>
  <c r="R11" i="87"/>
  <c r="R9" i="87"/>
  <c r="R7" i="87"/>
  <c r="B32" i="70"/>
  <c r="C32" i="70"/>
  <c r="H32" i="70"/>
  <c r="I32" i="70"/>
  <c r="B32" i="36"/>
  <c r="C32" i="36"/>
  <c r="H32" i="36"/>
  <c r="I32" i="36"/>
  <c r="D81" i="86"/>
  <c r="E81" i="86"/>
  <c r="F81" i="86"/>
  <c r="D82" i="86"/>
  <c r="E82" i="86"/>
  <c r="F82" i="86"/>
  <c r="L81" i="86"/>
  <c r="N81" i="86"/>
  <c r="O81" i="86"/>
  <c r="N31" i="86"/>
  <c r="O31" i="86"/>
  <c r="P31" i="86" s="1"/>
  <c r="L31" i="86"/>
  <c r="F31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C50" i="2"/>
  <c r="D50" i="2"/>
  <c r="C53" i="2"/>
  <c r="D53" i="2"/>
  <c r="H32" i="48"/>
  <c r="I32" i="48"/>
  <c r="B94" i="70"/>
  <c r="C94" i="70"/>
  <c r="N56" i="70"/>
  <c r="O56" i="70"/>
  <c r="N57" i="70"/>
  <c r="O57" i="70"/>
  <c r="L56" i="70"/>
  <c r="L57" i="70"/>
  <c r="F56" i="70"/>
  <c r="P56" i="70" l="1"/>
  <c r="P40" i="46"/>
  <c r="P39" i="46"/>
  <c r="P57" i="70"/>
  <c r="P81" i="86"/>
  <c r="N93" i="68"/>
  <c r="O93" i="68"/>
  <c r="N94" i="68"/>
  <c r="O94" i="68"/>
  <c r="L93" i="68"/>
  <c r="F93" i="68"/>
  <c r="AL29" i="91"/>
  <c r="AM29" i="91"/>
  <c r="AN29" i="91"/>
  <c r="AL30" i="91"/>
  <c r="AM30" i="91"/>
  <c r="AN30" i="91"/>
  <c r="AL31" i="91"/>
  <c r="AM31" i="91"/>
  <c r="AN31" i="91"/>
  <c r="AL32" i="91"/>
  <c r="AM32" i="91"/>
  <c r="AN32" i="91"/>
  <c r="AL33" i="91"/>
  <c r="AM33" i="91"/>
  <c r="AN33" i="91"/>
  <c r="AL34" i="91"/>
  <c r="AM34" i="91"/>
  <c r="AN34" i="91"/>
  <c r="AL35" i="91"/>
  <c r="AM35" i="91"/>
  <c r="AN35" i="91"/>
  <c r="AL36" i="91"/>
  <c r="AM36" i="91"/>
  <c r="AN36" i="91"/>
  <c r="AL37" i="91"/>
  <c r="AM37" i="91"/>
  <c r="AN37" i="91"/>
  <c r="AL38" i="91"/>
  <c r="AM38" i="91"/>
  <c r="AN38" i="91"/>
  <c r="AL39" i="91"/>
  <c r="AM39" i="91"/>
  <c r="AN39" i="91"/>
  <c r="AL40" i="91"/>
  <c r="AM40" i="91"/>
  <c r="AN40" i="91"/>
  <c r="L84" i="70"/>
  <c r="N84" i="70"/>
  <c r="O84" i="70"/>
  <c r="L85" i="70"/>
  <c r="N85" i="70"/>
  <c r="O85" i="70"/>
  <c r="L86" i="70"/>
  <c r="N86" i="70"/>
  <c r="O86" i="70"/>
  <c r="L87" i="70"/>
  <c r="N87" i="70"/>
  <c r="O87" i="70"/>
  <c r="L88" i="70"/>
  <c r="N88" i="70"/>
  <c r="O88" i="70"/>
  <c r="L89" i="70"/>
  <c r="N89" i="70"/>
  <c r="O89" i="70"/>
  <c r="F84" i="70"/>
  <c r="F85" i="70"/>
  <c r="F86" i="70"/>
  <c r="F87" i="70"/>
  <c r="F88" i="70"/>
  <c r="F89" i="70"/>
  <c r="F54" i="70"/>
  <c r="F55" i="70"/>
  <c r="F57" i="70"/>
  <c r="F58" i="70"/>
  <c r="F59" i="70"/>
  <c r="F60" i="70"/>
  <c r="L54" i="70"/>
  <c r="N54" i="70"/>
  <c r="O54" i="70"/>
  <c r="L55" i="70"/>
  <c r="N55" i="70"/>
  <c r="O55" i="70"/>
  <c r="L58" i="70"/>
  <c r="N58" i="70"/>
  <c r="O58" i="70"/>
  <c r="L59" i="70"/>
  <c r="N59" i="70"/>
  <c r="O59" i="70"/>
  <c r="B83" i="66"/>
  <c r="C83" i="66"/>
  <c r="I32" i="86"/>
  <c r="H32" i="86"/>
  <c r="B61" i="3"/>
  <c r="C61" i="3"/>
  <c r="H61" i="3"/>
  <c r="I61" i="3"/>
  <c r="C32" i="86"/>
  <c r="B32" i="86"/>
  <c r="AY54" i="92"/>
  <c r="AQ42" i="92"/>
  <c r="AR42" i="92"/>
  <c r="AS42" i="92"/>
  <c r="AQ43" i="92"/>
  <c r="AR43" i="92"/>
  <c r="AS43" i="92"/>
  <c r="AQ44" i="92"/>
  <c r="AR44" i="92"/>
  <c r="AS44" i="92"/>
  <c r="AQ45" i="92"/>
  <c r="AR45" i="92"/>
  <c r="AS45" i="92"/>
  <c r="AQ36" i="92"/>
  <c r="AR36" i="92"/>
  <c r="AS36" i="92"/>
  <c r="AT36" i="92"/>
  <c r="AU36" i="92"/>
  <c r="AV36" i="92"/>
  <c r="AW36" i="92"/>
  <c r="AX36" i="92"/>
  <c r="AQ37" i="92"/>
  <c r="AR37" i="92"/>
  <c r="AS37" i="92"/>
  <c r="AT37" i="92"/>
  <c r="AU37" i="92"/>
  <c r="AV37" i="92"/>
  <c r="AW37" i="92"/>
  <c r="AX37" i="92"/>
  <c r="AQ38" i="92"/>
  <c r="AR38" i="92"/>
  <c r="AS38" i="92"/>
  <c r="AT38" i="92"/>
  <c r="AU38" i="92"/>
  <c r="AV38" i="92"/>
  <c r="AW38" i="92"/>
  <c r="AX38" i="92"/>
  <c r="AQ39" i="92"/>
  <c r="AR39" i="92"/>
  <c r="AS39" i="92"/>
  <c r="AT39" i="92"/>
  <c r="AU39" i="92"/>
  <c r="AV39" i="92"/>
  <c r="AW39" i="92"/>
  <c r="AX39" i="92"/>
  <c r="AQ40" i="92"/>
  <c r="AR40" i="92"/>
  <c r="AS40" i="92"/>
  <c r="AT40" i="92"/>
  <c r="AU40" i="92"/>
  <c r="AV40" i="92"/>
  <c r="AW40" i="92"/>
  <c r="AX40" i="92"/>
  <c r="AQ41" i="92"/>
  <c r="AT41" i="92"/>
  <c r="AU41" i="92"/>
  <c r="AV41" i="92"/>
  <c r="AW41" i="92"/>
  <c r="N90" i="83"/>
  <c r="O90" i="83"/>
  <c r="N91" i="83"/>
  <c r="O91" i="83"/>
  <c r="N92" i="83"/>
  <c r="O92" i="83"/>
  <c r="N93" i="83"/>
  <c r="O93" i="83"/>
  <c r="N94" i="83"/>
  <c r="O94" i="83"/>
  <c r="L90" i="83"/>
  <c r="L91" i="83"/>
  <c r="L92" i="83"/>
  <c r="L93" i="83"/>
  <c r="L94" i="83"/>
  <c r="F90" i="83"/>
  <c r="F91" i="83"/>
  <c r="F92" i="83"/>
  <c r="F93" i="83"/>
  <c r="F94" i="83"/>
  <c r="J68" i="83"/>
  <c r="J69" i="83"/>
  <c r="J70" i="83"/>
  <c r="J71" i="83"/>
  <c r="J72" i="83"/>
  <c r="J73" i="83"/>
  <c r="J74" i="83"/>
  <c r="J75" i="83"/>
  <c r="J76" i="83"/>
  <c r="J77" i="83"/>
  <c r="J78" i="83"/>
  <c r="J79" i="83"/>
  <c r="J80" i="83"/>
  <c r="J81" i="83"/>
  <c r="J82" i="83"/>
  <c r="J83" i="83"/>
  <c r="J84" i="83"/>
  <c r="J85" i="83"/>
  <c r="J86" i="83"/>
  <c r="J87" i="83"/>
  <c r="J88" i="83"/>
  <c r="J89" i="83"/>
  <c r="J90" i="83"/>
  <c r="J91" i="83"/>
  <c r="J92" i="83"/>
  <c r="J93" i="83"/>
  <c r="J94" i="83"/>
  <c r="N74" i="70"/>
  <c r="O74" i="70"/>
  <c r="L74" i="70"/>
  <c r="L75" i="70"/>
  <c r="L76" i="70"/>
  <c r="L77" i="70"/>
  <c r="L78" i="70"/>
  <c r="L79" i="70"/>
  <c r="L80" i="70"/>
  <c r="L81" i="70"/>
  <c r="L82" i="70"/>
  <c r="L83" i="70"/>
  <c r="F69" i="70"/>
  <c r="F70" i="70"/>
  <c r="F71" i="70"/>
  <c r="F72" i="70"/>
  <c r="F73" i="70"/>
  <c r="F74" i="70"/>
  <c r="F75" i="70"/>
  <c r="F76" i="70"/>
  <c r="F77" i="70"/>
  <c r="F78" i="70"/>
  <c r="F79" i="70"/>
  <c r="F80" i="70"/>
  <c r="F81" i="70"/>
  <c r="F82" i="70"/>
  <c r="F83" i="70"/>
  <c r="N60" i="70"/>
  <c r="O60" i="70"/>
  <c r="L60" i="70"/>
  <c r="F32" i="86" l="1"/>
  <c r="L32" i="86"/>
  <c r="P58" i="70"/>
  <c r="P92" i="83"/>
  <c r="P74" i="70"/>
  <c r="P86" i="70"/>
  <c r="P94" i="68"/>
  <c r="P93" i="68"/>
  <c r="P84" i="70"/>
  <c r="P87" i="70"/>
  <c r="P55" i="70"/>
  <c r="P60" i="70"/>
  <c r="AR41" i="92"/>
  <c r="P89" i="70"/>
  <c r="P88" i="70"/>
  <c r="P85" i="70"/>
  <c r="P59" i="70"/>
  <c r="P54" i="70"/>
  <c r="P90" i="83"/>
  <c r="AS41" i="92"/>
  <c r="AX41" i="92"/>
  <c r="P91" i="83"/>
  <c r="P94" i="83"/>
  <c r="P93" i="83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B61" i="70"/>
  <c r="C61" i="70"/>
  <c r="H61" i="70"/>
  <c r="I61" i="70"/>
  <c r="L18" i="70"/>
  <c r="N18" i="70"/>
  <c r="O18" i="70"/>
  <c r="L19" i="70"/>
  <c r="N19" i="70"/>
  <c r="O19" i="70"/>
  <c r="F18" i="70"/>
  <c r="N90" i="68"/>
  <c r="O90" i="68"/>
  <c r="N91" i="68"/>
  <c r="O91" i="68"/>
  <c r="L90" i="68"/>
  <c r="F90" i="68"/>
  <c r="N94" i="48"/>
  <c r="O94" i="48"/>
  <c r="P94" i="48" s="1"/>
  <c r="L94" i="48"/>
  <c r="F94" i="48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53" i="93"/>
  <c r="I53" i="93"/>
  <c r="A19" i="92"/>
  <c r="N79" i="83"/>
  <c r="O79" i="83"/>
  <c r="N80" i="83"/>
  <c r="O80" i="83"/>
  <c r="N81" i="83"/>
  <c r="O81" i="83"/>
  <c r="N82" i="83"/>
  <c r="O82" i="83"/>
  <c r="N83" i="83"/>
  <c r="O83" i="83"/>
  <c r="N84" i="83"/>
  <c r="O84" i="83"/>
  <c r="N85" i="83"/>
  <c r="O85" i="83"/>
  <c r="N86" i="83"/>
  <c r="O86" i="83"/>
  <c r="N87" i="83"/>
  <c r="O87" i="83"/>
  <c r="N88" i="83"/>
  <c r="O88" i="83"/>
  <c r="N89" i="83"/>
  <c r="O89" i="83"/>
  <c r="L79" i="83"/>
  <c r="L80" i="83"/>
  <c r="L81" i="83"/>
  <c r="L82" i="83"/>
  <c r="L83" i="83"/>
  <c r="L84" i="83"/>
  <c r="L85" i="83"/>
  <c r="L86" i="83"/>
  <c r="L87" i="83"/>
  <c r="L88" i="83"/>
  <c r="L89" i="83"/>
  <c r="F87" i="83"/>
  <c r="F88" i="83"/>
  <c r="F89" i="83"/>
  <c r="F79" i="83"/>
  <c r="F80" i="83"/>
  <c r="N29" i="83"/>
  <c r="O29" i="83"/>
  <c r="L29" i="83"/>
  <c r="L30" i="83"/>
  <c r="F29" i="83"/>
  <c r="N53" i="70"/>
  <c r="O53" i="70"/>
  <c r="L53" i="70"/>
  <c r="F53" i="70"/>
  <c r="N20" i="70"/>
  <c r="O20" i="70"/>
  <c r="F19" i="70"/>
  <c r="N84" i="68"/>
  <c r="O84" i="68"/>
  <c r="N85" i="68"/>
  <c r="O85" i="68"/>
  <c r="N86" i="68"/>
  <c r="O86" i="68"/>
  <c r="N87" i="68"/>
  <c r="O87" i="68"/>
  <c r="N88" i="68"/>
  <c r="O88" i="68"/>
  <c r="N89" i="68"/>
  <c r="O89" i="68"/>
  <c r="N92" i="68"/>
  <c r="O92" i="68"/>
  <c r="L84" i="68"/>
  <c r="L85" i="68"/>
  <c r="L86" i="68"/>
  <c r="L87" i="68"/>
  <c r="L88" i="68"/>
  <c r="L89" i="68"/>
  <c r="L91" i="68"/>
  <c r="L92" i="68"/>
  <c r="L94" i="68"/>
  <c r="F84" i="68"/>
  <c r="F85" i="68"/>
  <c r="F86" i="68"/>
  <c r="F87" i="68"/>
  <c r="F88" i="68"/>
  <c r="F89" i="68"/>
  <c r="F91" i="68"/>
  <c r="F92" i="68"/>
  <c r="F94" i="68"/>
  <c r="B61" i="68"/>
  <c r="C61" i="68"/>
  <c r="H61" i="68"/>
  <c r="I61" i="68"/>
  <c r="F81" i="66"/>
  <c r="L81" i="66"/>
  <c r="N81" i="66"/>
  <c r="O81" i="66"/>
  <c r="N53" i="48"/>
  <c r="O53" i="48"/>
  <c r="L53" i="48"/>
  <c r="F53" i="48"/>
  <c r="N88" i="47"/>
  <c r="O88" i="47"/>
  <c r="N89" i="47"/>
  <c r="O89" i="47"/>
  <c r="L88" i="47"/>
  <c r="L89" i="47"/>
  <c r="F88" i="47"/>
  <c r="N89" i="46"/>
  <c r="O89" i="46"/>
  <c r="L89" i="46"/>
  <c r="F89" i="46"/>
  <c r="P88" i="47" l="1"/>
  <c r="P87" i="83"/>
  <c r="P83" i="83"/>
  <c r="P79" i="83"/>
  <c r="P89" i="46"/>
  <c r="P90" i="68"/>
  <c r="P20" i="70"/>
  <c r="P84" i="68"/>
  <c r="P53" i="48"/>
  <c r="P89" i="47"/>
  <c r="P29" i="83"/>
  <c r="N61" i="70"/>
  <c r="L61" i="70"/>
  <c r="P18" i="70"/>
  <c r="P81" i="66"/>
  <c r="F61" i="70"/>
  <c r="O61" i="70"/>
  <c r="P19" i="70"/>
  <c r="P87" i="68"/>
  <c r="P91" i="68"/>
  <c r="P86" i="83"/>
  <c r="P88" i="83"/>
  <c r="P80" i="83"/>
  <c r="P53" i="70"/>
  <c r="P92" i="68"/>
  <c r="P86" i="68"/>
  <c r="P85" i="68"/>
  <c r="P89" i="68"/>
  <c r="P88" i="68"/>
  <c r="P84" i="83"/>
  <c r="P89" i="83"/>
  <c r="P82" i="83"/>
  <c r="P85" i="83"/>
  <c r="P81" i="83"/>
  <c r="L94" i="86"/>
  <c r="F94" i="86"/>
  <c r="B95" i="86"/>
  <c r="C95" i="86"/>
  <c r="J37" i="36"/>
  <c r="H37" i="36"/>
  <c r="D37" i="36"/>
  <c r="B37" i="36"/>
  <c r="H94" i="70"/>
  <c r="I94" i="70"/>
  <c r="J59" i="70"/>
  <c r="J60" i="70"/>
  <c r="P61" i="70" l="1"/>
  <c r="N94" i="70"/>
  <c r="F94" i="70"/>
  <c r="O94" i="70"/>
  <c r="Q20" i="87"/>
  <c r="Q18" i="87"/>
  <c r="Q10" i="87"/>
  <c r="Q9" i="87"/>
  <c r="Q21" i="87"/>
  <c r="Q32" i="87"/>
  <c r="Q31" i="87"/>
  <c r="Q29" i="87"/>
  <c r="Q7" i="87"/>
  <c r="AW51" i="92"/>
  <c r="AX51" i="92"/>
  <c r="AW52" i="92"/>
  <c r="AX52" i="92"/>
  <c r="AW53" i="92"/>
  <c r="AX53" i="92"/>
  <c r="AW54" i="92"/>
  <c r="AX54" i="92"/>
  <c r="AZ54" i="92" s="1"/>
  <c r="AW55" i="92"/>
  <c r="AX55" i="92"/>
  <c r="AW56" i="92"/>
  <c r="AX56" i="92"/>
  <c r="AW57" i="92"/>
  <c r="AX57" i="92"/>
  <c r="AW58" i="92"/>
  <c r="AX58" i="92"/>
  <c r="AW59" i="92"/>
  <c r="AX59" i="92"/>
  <c r="AW60" i="92"/>
  <c r="AX60" i="92"/>
  <c r="AW61" i="92"/>
  <c r="AX61" i="92"/>
  <c r="AW62" i="92"/>
  <c r="AX62" i="92"/>
  <c r="AW63" i="92"/>
  <c r="AX63" i="92"/>
  <c r="T42" i="92"/>
  <c r="T43" i="92"/>
  <c r="T44" i="92"/>
  <c r="N78" i="66"/>
  <c r="O78" i="66"/>
  <c r="L78" i="66"/>
  <c r="F78" i="66"/>
  <c r="F64" i="66"/>
  <c r="F65" i="66"/>
  <c r="N66" i="66"/>
  <c r="O66" i="66"/>
  <c r="L66" i="66"/>
  <c r="P66" i="66" l="1"/>
  <c r="P94" i="70"/>
  <c r="P78" i="66"/>
  <c r="N90" i="47"/>
  <c r="O90" i="47"/>
  <c r="N91" i="47"/>
  <c r="O91" i="47"/>
  <c r="N92" i="47"/>
  <c r="O92" i="47"/>
  <c r="N93" i="47"/>
  <c r="O93" i="47"/>
  <c r="N94" i="47"/>
  <c r="O94" i="47"/>
  <c r="L90" i="47"/>
  <c r="L91" i="47"/>
  <c r="L92" i="47"/>
  <c r="L93" i="47"/>
  <c r="L94" i="47"/>
  <c r="F89" i="47"/>
  <c r="F90" i="47"/>
  <c r="F91" i="47"/>
  <c r="F92" i="47"/>
  <c r="F93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P52" i="93"/>
  <c r="O52" i="93"/>
  <c r="M52" i="93"/>
  <c r="G52" i="93"/>
  <c r="P51" i="93"/>
  <c r="O51" i="93"/>
  <c r="M51" i="93"/>
  <c r="G51" i="93"/>
  <c r="J50" i="93"/>
  <c r="J60" i="93" s="1"/>
  <c r="I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D33" i="93"/>
  <c r="C33" i="93"/>
  <c r="P32" i="93"/>
  <c r="O32" i="93"/>
  <c r="M32" i="93"/>
  <c r="G32" i="93"/>
  <c r="P31" i="93"/>
  <c r="O31" i="93"/>
  <c r="M31" i="93"/>
  <c r="G31" i="93"/>
  <c r="J30" i="93"/>
  <c r="I30" i="93"/>
  <c r="D30" i="93"/>
  <c r="C3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D13" i="93"/>
  <c r="C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M13" i="93" l="1"/>
  <c r="P90" i="47"/>
  <c r="Q29" i="93"/>
  <c r="G13" i="93"/>
  <c r="P91" i="47"/>
  <c r="P93" i="47"/>
  <c r="Q51" i="93"/>
  <c r="Q48" i="93"/>
  <c r="M30" i="93"/>
  <c r="Q36" i="93"/>
  <c r="C20" i="93"/>
  <c r="E16" i="93" s="1"/>
  <c r="O53" i="93"/>
  <c r="Q52" i="93"/>
  <c r="Q57" i="93"/>
  <c r="G50" i="93"/>
  <c r="G47" i="93"/>
  <c r="Q49" i="93"/>
  <c r="P47" i="93"/>
  <c r="M33" i="93"/>
  <c r="O33" i="93"/>
  <c r="Q32" i="93"/>
  <c r="Q35" i="93"/>
  <c r="Q31" i="93"/>
  <c r="Q15" i="93"/>
  <c r="Q19" i="93"/>
  <c r="G10" i="93"/>
  <c r="Q9" i="93"/>
  <c r="Q8" i="93"/>
  <c r="P92" i="47"/>
  <c r="P94" i="47"/>
  <c r="Q58" i="93"/>
  <c r="Q55" i="93"/>
  <c r="Q59" i="93"/>
  <c r="I60" i="93"/>
  <c r="K53" i="93" s="1"/>
  <c r="Q56" i="93"/>
  <c r="L51" i="93"/>
  <c r="L53" i="93"/>
  <c r="L50" i="93"/>
  <c r="M50" i="93"/>
  <c r="L54" i="93"/>
  <c r="C60" i="93"/>
  <c r="E56" i="93" s="1"/>
  <c r="G53" i="93"/>
  <c r="Q54" i="93"/>
  <c r="P50" i="93"/>
  <c r="O47" i="93"/>
  <c r="Q38" i="93"/>
  <c r="I40" i="93"/>
  <c r="K33" i="93" s="1"/>
  <c r="Q34" i="93"/>
  <c r="J40" i="93"/>
  <c r="L32" i="93" s="1"/>
  <c r="Q28" i="93"/>
  <c r="G33" i="93"/>
  <c r="Q39" i="93"/>
  <c r="C40" i="93"/>
  <c r="E40" i="93" s="1"/>
  <c r="G30" i="93"/>
  <c r="P30" i="93"/>
  <c r="G27" i="93"/>
  <c r="O27" i="93"/>
  <c r="P27" i="93"/>
  <c r="I20" i="93"/>
  <c r="K13" i="93" s="1"/>
  <c r="J20" i="93"/>
  <c r="L14" i="93" s="1"/>
  <c r="O13" i="93"/>
  <c r="Q16" i="93"/>
  <c r="Q14" i="93"/>
  <c r="Q17" i="93"/>
  <c r="Q11" i="93"/>
  <c r="M10" i="93"/>
  <c r="Q12" i="93"/>
  <c r="Q18" i="93"/>
  <c r="P10" i="93"/>
  <c r="O7" i="93"/>
  <c r="G7" i="93"/>
  <c r="E46" i="93"/>
  <c r="L55" i="93"/>
  <c r="M7" i="93"/>
  <c r="O10" i="93"/>
  <c r="P13" i="93"/>
  <c r="M27" i="93"/>
  <c r="O30" i="93"/>
  <c r="P33" i="93"/>
  <c r="F46" i="93"/>
  <c r="M47" i="93"/>
  <c r="L48" i="93"/>
  <c r="O50" i="93"/>
  <c r="L52" i="93"/>
  <c r="P53" i="93"/>
  <c r="L56" i="93"/>
  <c r="L47" i="93"/>
  <c r="D20" i="93"/>
  <c r="D40" i="93"/>
  <c r="F30" i="93" s="1"/>
  <c r="K45" i="93"/>
  <c r="L49" i="93"/>
  <c r="L57" i="93"/>
  <c r="D60" i="93"/>
  <c r="P60" i="93" s="1"/>
  <c r="P7" i="93"/>
  <c r="L58" i="93"/>
  <c r="L59" i="93"/>
  <c r="Q14" i="72"/>
  <c r="R14" i="72"/>
  <c r="I14" i="72"/>
  <c r="O14" i="72"/>
  <c r="AT63" i="91"/>
  <c r="AM41" i="91"/>
  <c r="AR41" i="91"/>
  <c r="AV41" i="91"/>
  <c r="AR19" i="91"/>
  <c r="Q63" i="91"/>
  <c r="Q41" i="91"/>
  <c r="AX19" i="91"/>
  <c r="Q19" i="91"/>
  <c r="F20" i="70"/>
  <c r="F21" i="70"/>
  <c r="F22" i="70"/>
  <c r="F23" i="70"/>
  <c r="F24" i="70"/>
  <c r="F25" i="70"/>
  <c r="F26" i="70"/>
  <c r="F27" i="70"/>
  <c r="F28" i="70"/>
  <c r="L20" i="70"/>
  <c r="L21" i="70"/>
  <c r="L22" i="70"/>
  <c r="L23" i="70"/>
  <c r="L24" i="70"/>
  <c r="L25" i="70"/>
  <c r="L26" i="70"/>
  <c r="L27" i="70"/>
  <c r="L28" i="70"/>
  <c r="N21" i="70"/>
  <c r="O21" i="70"/>
  <c r="N22" i="70"/>
  <c r="O22" i="70"/>
  <c r="N23" i="70"/>
  <c r="O23" i="70"/>
  <c r="N24" i="70"/>
  <c r="O24" i="70"/>
  <c r="N25" i="70"/>
  <c r="O25" i="70"/>
  <c r="N26" i="70"/>
  <c r="O26" i="70"/>
  <c r="N27" i="70"/>
  <c r="O27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N76" i="70"/>
  <c r="O76" i="70"/>
  <c r="N77" i="70"/>
  <c r="O77" i="70"/>
  <c r="N78" i="70"/>
  <c r="O78" i="70"/>
  <c r="N79" i="70"/>
  <c r="O79" i="70"/>
  <c r="N80" i="70"/>
  <c r="O80" i="70"/>
  <c r="N81" i="70"/>
  <c r="O81" i="70"/>
  <c r="N82" i="70"/>
  <c r="O82" i="70"/>
  <c r="N83" i="70"/>
  <c r="O83" i="70"/>
  <c r="AY67" i="92"/>
  <c r="AZ67" i="92" s="1"/>
  <c r="AR67" i="92"/>
  <c r="AH67" i="92"/>
  <c r="AI67" i="92" s="1"/>
  <c r="AG67" i="92"/>
  <c r="AF67" i="92"/>
  <c r="AE67" i="92"/>
  <c r="AV67" i="92" s="1"/>
  <c r="AD67" i="92"/>
  <c r="AU67" i="92" s="1"/>
  <c r="AC67" i="92"/>
  <c r="AT67" i="92" s="1"/>
  <c r="AB67" i="92"/>
  <c r="AA67" i="92"/>
  <c r="Z67" i="92"/>
  <c r="AQ67" i="92" s="1"/>
  <c r="Y67" i="92"/>
  <c r="AP67" i="92" s="1"/>
  <c r="X67" i="92"/>
  <c r="AO67" i="92" s="1"/>
  <c r="W67" i="92"/>
  <c r="AN67" i="92" s="1"/>
  <c r="V67" i="92"/>
  <c r="AM67" i="92" s="1"/>
  <c r="U67" i="92"/>
  <c r="AL67" i="92" s="1"/>
  <c r="T67" i="92"/>
  <c r="AK67" i="92" s="1"/>
  <c r="P67" i="92"/>
  <c r="Q67" i="92" s="1"/>
  <c r="O67" i="92"/>
  <c r="N67" i="92"/>
  <c r="M67" i="92"/>
  <c r="L67" i="92"/>
  <c r="K67" i="92"/>
  <c r="J67" i="92"/>
  <c r="AS67" i="92" s="1"/>
  <c r="I67" i="92"/>
  <c r="H67" i="92"/>
  <c r="G67" i="92"/>
  <c r="F67" i="92"/>
  <c r="E67" i="92"/>
  <c r="D67" i="92"/>
  <c r="C67" i="92"/>
  <c r="B67" i="92"/>
  <c r="AH66" i="92"/>
  <c r="AY66" i="92" s="1"/>
  <c r="AZ66" i="92" s="1"/>
  <c r="AG66" i="92"/>
  <c r="AF66" i="92"/>
  <c r="AE66" i="92"/>
  <c r="AV66" i="92" s="1"/>
  <c r="AD66" i="92"/>
  <c r="AU66" i="92" s="1"/>
  <c r="AC66" i="92"/>
  <c r="AT66" i="92" s="1"/>
  <c r="AB66" i="92"/>
  <c r="AS66" i="92" s="1"/>
  <c r="AA66" i="92"/>
  <c r="AR66" i="92" s="1"/>
  <c r="Z66" i="92"/>
  <c r="AQ66" i="92" s="1"/>
  <c r="Y66" i="92"/>
  <c r="AP66" i="92" s="1"/>
  <c r="X66" i="92"/>
  <c r="AO66" i="92" s="1"/>
  <c r="W66" i="92"/>
  <c r="AN66" i="92" s="1"/>
  <c r="V66" i="92"/>
  <c r="AM66" i="92" s="1"/>
  <c r="U66" i="92"/>
  <c r="AL66" i="92" s="1"/>
  <c r="T66" i="92"/>
  <c r="AK66" i="92" s="1"/>
  <c r="P66" i="92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I65" i="92" s="1"/>
  <c r="AG65" i="92"/>
  <c r="AF65" i="92"/>
  <c r="AE65" i="92"/>
  <c r="AV65" i="92" s="1"/>
  <c r="AD65" i="92"/>
  <c r="AU65" i="92" s="1"/>
  <c r="AC65" i="92"/>
  <c r="AT65" i="92" s="1"/>
  <c r="AB65" i="92"/>
  <c r="AS65" i="92" s="1"/>
  <c r="AA65" i="92"/>
  <c r="AR65" i="92" s="1"/>
  <c r="Z65" i="92"/>
  <c r="AQ65" i="92" s="1"/>
  <c r="Y65" i="92"/>
  <c r="AP65" i="92" s="1"/>
  <c r="X65" i="92"/>
  <c r="AO65" i="92" s="1"/>
  <c r="W65" i="92"/>
  <c r="AN65" i="92" s="1"/>
  <c r="V65" i="92"/>
  <c r="AM65" i="92" s="1"/>
  <c r="U65" i="92"/>
  <c r="AL65" i="92" s="1"/>
  <c r="T65" i="92"/>
  <c r="AK65" i="92" s="1"/>
  <c r="P65" i="92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G64" i="92"/>
  <c r="AF64" i="92"/>
  <c r="AE64" i="92"/>
  <c r="AV64" i="92" s="1"/>
  <c r="AD64" i="92"/>
  <c r="AU64" i="92" s="1"/>
  <c r="AC64" i="92"/>
  <c r="AT64" i="92" s="1"/>
  <c r="AB64" i="92"/>
  <c r="AS64" i="92" s="1"/>
  <c r="AA64" i="92"/>
  <c r="AR64" i="92" s="1"/>
  <c r="Z64" i="92"/>
  <c r="AQ64" i="92" s="1"/>
  <c r="Y64" i="92"/>
  <c r="AP64" i="92" s="1"/>
  <c r="X64" i="92"/>
  <c r="AO64" i="92" s="1"/>
  <c r="W64" i="92"/>
  <c r="AN64" i="92" s="1"/>
  <c r="V64" i="92"/>
  <c r="AM64" i="92" s="1"/>
  <c r="U64" i="92"/>
  <c r="AL64" i="92" s="1"/>
  <c r="T64" i="92"/>
  <c r="AK64" i="92" s="1"/>
  <c r="P64" i="92"/>
  <c r="O64" i="92"/>
  <c r="N64" i="92"/>
  <c r="AW64" i="92" s="1"/>
  <c r="M64" i="92"/>
  <c r="L64" i="92"/>
  <c r="K64" i="92"/>
  <c r="J64" i="92"/>
  <c r="I64" i="92"/>
  <c r="H64" i="92"/>
  <c r="G64" i="92"/>
  <c r="F64" i="92"/>
  <c r="E64" i="92"/>
  <c r="D64" i="92"/>
  <c r="C64" i="92"/>
  <c r="B64" i="92"/>
  <c r="AY63" i="92"/>
  <c r="AO63" i="92"/>
  <c r="AI63" i="92"/>
  <c r="AV63" i="92"/>
  <c r="AU63" i="92"/>
  <c r="AT63" i="92"/>
  <c r="AS63" i="92"/>
  <c r="AR63" i="92"/>
  <c r="AQ63" i="92"/>
  <c r="AP63" i="92"/>
  <c r="AN63" i="92"/>
  <c r="AM63" i="92"/>
  <c r="AL63" i="92"/>
  <c r="AK63" i="92"/>
  <c r="Q63" i="92"/>
  <c r="AY62" i="92"/>
  <c r="AZ62" i="92" s="1"/>
  <c r="AV62" i="92"/>
  <c r="AU62" i="92"/>
  <c r="AT62" i="92"/>
  <c r="AS62" i="92"/>
  <c r="AR62" i="92"/>
  <c r="AQ62" i="92"/>
  <c r="AP62" i="92"/>
  <c r="AO62" i="92"/>
  <c r="AN62" i="92"/>
  <c r="AM62" i="92"/>
  <c r="AL62" i="92"/>
  <c r="AK62" i="92"/>
  <c r="AI62" i="92"/>
  <c r="Q62" i="92"/>
  <c r="AY61" i="92"/>
  <c r="AZ61" i="92" s="1"/>
  <c r="AV61" i="92"/>
  <c r="AU61" i="92"/>
  <c r="AT61" i="92"/>
  <c r="AS61" i="92"/>
  <c r="AR61" i="92"/>
  <c r="AQ61" i="92"/>
  <c r="AP61" i="92"/>
  <c r="AO61" i="92"/>
  <c r="AN61" i="92"/>
  <c r="AM61" i="92"/>
  <c r="AL61" i="92"/>
  <c r="AK61" i="92"/>
  <c r="AI61" i="92"/>
  <c r="Q61" i="92"/>
  <c r="AY60" i="92"/>
  <c r="AZ60" i="92" s="1"/>
  <c r="AV60" i="92"/>
  <c r="AU60" i="92"/>
  <c r="AT60" i="92"/>
  <c r="AS60" i="92"/>
  <c r="AR60" i="92"/>
  <c r="AQ60" i="92"/>
  <c r="AP60" i="92"/>
  <c r="AO60" i="92"/>
  <c r="AN60" i="92"/>
  <c r="AM60" i="92"/>
  <c r="AL60" i="92"/>
  <c r="AK60" i="92"/>
  <c r="AI60" i="92"/>
  <c r="Q60" i="92"/>
  <c r="AY59" i="92"/>
  <c r="AZ59" i="92" s="1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I59" i="92"/>
  <c r="Q59" i="92"/>
  <c r="AY58" i="92"/>
  <c r="AZ58" i="92" s="1"/>
  <c r="AV58" i="92"/>
  <c r="AU58" i="92"/>
  <c r="AT58" i="92"/>
  <c r="AS58" i="92"/>
  <c r="AR58" i="92"/>
  <c r="AQ58" i="92"/>
  <c r="AP58" i="92"/>
  <c r="AO58" i="92"/>
  <c r="AN58" i="92"/>
  <c r="AM58" i="92"/>
  <c r="AL58" i="92"/>
  <c r="AK58" i="92"/>
  <c r="AI58" i="92"/>
  <c r="Q58" i="92"/>
  <c r="AY57" i="92"/>
  <c r="AZ57" i="92" s="1"/>
  <c r="AV57" i="92"/>
  <c r="AU57" i="92"/>
  <c r="AT57" i="92"/>
  <c r="AS57" i="92"/>
  <c r="AR57" i="92"/>
  <c r="AQ57" i="92"/>
  <c r="AP57" i="92"/>
  <c r="AO57" i="92"/>
  <c r="AN57" i="92"/>
  <c r="AM57" i="92"/>
  <c r="AL57" i="92"/>
  <c r="AK57" i="92"/>
  <c r="AI57" i="92"/>
  <c r="Q57" i="92"/>
  <c r="AY56" i="92"/>
  <c r="AZ56" i="92" s="1"/>
  <c r="AV56" i="92"/>
  <c r="AU56" i="92"/>
  <c r="AT56" i="92"/>
  <c r="AS56" i="92"/>
  <c r="AR56" i="92"/>
  <c r="AQ56" i="92"/>
  <c r="AP56" i="92"/>
  <c r="AO56" i="92"/>
  <c r="AN56" i="92"/>
  <c r="AM56" i="92"/>
  <c r="AL56" i="92"/>
  <c r="AK56" i="92"/>
  <c r="AI56" i="92"/>
  <c r="Q56" i="92"/>
  <c r="AY55" i="92"/>
  <c r="AZ55" i="92" s="1"/>
  <c r="AV55" i="92"/>
  <c r="AU55" i="92"/>
  <c r="AT55" i="92"/>
  <c r="AS55" i="92"/>
  <c r="AR55" i="92"/>
  <c r="AQ55" i="92"/>
  <c r="AP55" i="92"/>
  <c r="AO55" i="92"/>
  <c r="AN55" i="92"/>
  <c r="AM55" i="92"/>
  <c r="AL55" i="92"/>
  <c r="AK55" i="92"/>
  <c r="AI55" i="92"/>
  <c r="Q55" i="92"/>
  <c r="AV54" i="92"/>
  <c r="AU54" i="92"/>
  <c r="AT54" i="92"/>
  <c r="AS54" i="92"/>
  <c r="AR54" i="92"/>
  <c r="AQ54" i="92"/>
  <c r="AP54" i="92"/>
  <c r="AO54" i="92"/>
  <c r="AN54" i="92"/>
  <c r="AM54" i="92"/>
  <c r="AL54" i="92"/>
  <c r="AK54" i="92"/>
  <c r="AI54" i="92"/>
  <c r="Q54" i="92"/>
  <c r="AY53" i="92"/>
  <c r="AZ53" i="92" s="1"/>
  <c r="AV53" i="92"/>
  <c r="AU53" i="92"/>
  <c r="AT53" i="92"/>
  <c r="AS53" i="92"/>
  <c r="AR53" i="92"/>
  <c r="AQ53" i="92"/>
  <c r="AP53" i="92"/>
  <c r="AO53" i="92"/>
  <c r="AN53" i="92"/>
  <c r="AM53" i="92"/>
  <c r="AL53" i="92"/>
  <c r="AK53" i="92"/>
  <c r="AI53" i="92"/>
  <c r="Q53" i="92"/>
  <c r="AY52" i="92"/>
  <c r="AZ52" i="92" s="1"/>
  <c r="AV52" i="92"/>
  <c r="AU52" i="92"/>
  <c r="AT52" i="92"/>
  <c r="AS52" i="92"/>
  <c r="AR52" i="92"/>
  <c r="AQ52" i="92"/>
  <c r="AP52" i="92"/>
  <c r="AO52" i="92"/>
  <c r="AN52" i="92"/>
  <c r="AM52" i="92"/>
  <c r="AL52" i="92"/>
  <c r="AK52" i="92"/>
  <c r="AI52" i="92"/>
  <c r="Q52" i="92"/>
  <c r="AY51" i="92"/>
  <c r="AZ51" i="92" s="1"/>
  <c r="AV51" i="92"/>
  <c r="AU51" i="92"/>
  <c r="AT51" i="92"/>
  <c r="AS51" i="92"/>
  <c r="AR51" i="92"/>
  <c r="AQ51" i="92"/>
  <c r="AP51" i="92"/>
  <c r="AO51" i="92"/>
  <c r="AN51" i="92"/>
  <c r="AM51" i="92"/>
  <c r="AL51" i="92"/>
  <c r="AK51" i="92"/>
  <c r="AI51" i="92"/>
  <c r="Q51" i="92"/>
  <c r="AH45" i="92"/>
  <c r="AY45" i="92" s="1"/>
  <c r="AZ45" i="92" s="1"/>
  <c r="AG45" i="92"/>
  <c r="AF45" i="92"/>
  <c r="AE45" i="92"/>
  <c r="AV45" i="92" s="1"/>
  <c r="AD45" i="92"/>
  <c r="AU45" i="92" s="1"/>
  <c r="AC45" i="92"/>
  <c r="AT45" i="92" s="1"/>
  <c r="AB45" i="92"/>
  <c r="AA45" i="92"/>
  <c r="Z45" i="92"/>
  <c r="Y45" i="92"/>
  <c r="AP45" i="92" s="1"/>
  <c r="X45" i="92"/>
  <c r="AO45" i="92" s="1"/>
  <c r="W45" i="92"/>
  <c r="AN45" i="92" s="1"/>
  <c r="V45" i="92"/>
  <c r="AM45" i="92" s="1"/>
  <c r="U45" i="92"/>
  <c r="AL45" i="92" s="1"/>
  <c r="T45" i="92"/>
  <c r="AK45" i="92" s="1"/>
  <c r="P45" i="92"/>
  <c r="Q45" i="92" s="1"/>
  <c r="O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V44" i="92"/>
  <c r="AH44" i="92"/>
  <c r="AG44" i="92"/>
  <c r="AF44" i="92"/>
  <c r="AE44" i="92"/>
  <c r="AD44" i="92"/>
  <c r="AU44" i="92" s="1"/>
  <c r="AC44" i="92"/>
  <c r="AT44" i="92" s="1"/>
  <c r="AB44" i="92"/>
  <c r="AA44" i="92"/>
  <c r="Z44" i="92"/>
  <c r="Y44" i="92"/>
  <c r="AP44" i="92" s="1"/>
  <c r="X44" i="92"/>
  <c r="AO44" i="92" s="1"/>
  <c r="W44" i="92"/>
  <c r="AN44" i="92" s="1"/>
  <c r="V44" i="92"/>
  <c r="AM44" i="92" s="1"/>
  <c r="U44" i="92"/>
  <c r="AL44" i="92" s="1"/>
  <c r="AK44" i="92"/>
  <c r="P44" i="92"/>
  <c r="O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H43" i="92"/>
  <c r="AG43" i="92"/>
  <c r="AF43" i="92"/>
  <c r="AW43" i="92" s="1"/>
  <c r="AE43" i="92"/>
  <c r="AV43" i="92" s="1"/>
  <c r="AD43" i="92"/>
  <c r="AU43" i="92" s="1"/>
  <c r="AC43" i="92"/>
  <c r="AT43" i="92" s="1"/>
  <c r="AB43" i="92"/>
  <c r="AA43" i="92"/>
  <c r="Z43" i="92"/>
  <c r="Y43" i="92"/>
  <c r="AP43" i="92" s="1"/>
  <c r="X43" i="92"/>
  <c r="AO43" i="92" s="1"/>
  <c r="W43" i="92"/>
  <c r="AN43" i="92" s="1"/>
  <c r="V43" i="92"/>
  <c r="AM43" i="92" s="1"/>
  <c r="U43" i="92"/>
  <c r="AL43" i="92" s="1"/>
  <c r="AK43" i="92"/>
  <c r="P43" i="92"/>
  <c r="O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H42" i="92"/>
  <c r="AG42" i="92"/>
  <c r="AF42" i="92"/>
  <c r="AE42" i="92"/>
  <c r="AD42" i="92"/>
  <c r="AU42" i="92" s="1"/>
  <c r="AC42" i="92"/>
  <c r="AT42" i="92" s="1"/>
  <c r="AB42" i="92"/>
  <c r="AA42" i="92"/>
  <c r="Z42" i="92"/>
  <c r="Y42" i="92"/>
  <c r="AP42" i="92" s="1"/>
  <c r="X42" i="92"/>
  <c r="AO42" i="92" s="1"/>
  <c r="W42" i="92"/>
  <c r="AN42" i="92" s="1"/>
  <c r="V42" i="92"/>
  <c r="AM42" i="92" s="1"/>
  <c r="U42" i="92"/>
  <c r="AL42" i="92" s="1"/>
  <c r="AK42" i="92"/>
  <c r="P42" i="92"/>
  <c r="O42" i="92"/>
  <c r="N42" i="92"/>
  <c r="M42" i="92"/>
  <c r="AV42" i="92" s="1"/>
  <c r="L42" i="92"/>
  <c r="K42" i="92"/>
  <c r="J42" i="92"/>
  <c r="I42" i="92"/>
  <c r="H42" i="92"/>
  <c r="G42" i="92"/>
  <c r="F42" i="92"/>
  <c r="E42" i="92"/>
  <c r="D42" i="92"/>
  <c r="C42" i="92"/>
  <c r="B42" i="92"/>
  <c r="AI41" i="92"/>
  <c r="AP41" i="92"/>
  <c r="AO41" i="92"/>
  <c r="AN41" i="92"/>
  <c r="AM41" i="92"/>
  <c r="AL41" i="92"/>
  <c r="AK41" i="92"/>
  <c r="Q41" i="92"/>
  <c r="AY40" i="92"/>
  <c r="AZ40" i="92" s="1"/>
  <c r="AP40" i="92"/>
  <c r="AO40" i="92"/>
  <c r="AN40" i="92"/>
  <c r="AM40" i="92"/>
  <c r="AL40" i="92"/>
  <c r="AK40" i="92"/>
  <c r="AI40" i="92"/>
  <c r="Q40" i="92"/>
  <c r="AY39" i="92"/>
  <c r="AZ39" i="92" s="1"/>
  <c r="AP39" i="92"/>
  <c r="AO39" i="92"/>
  <c r="AN39" i="92"/>
  <c r="AM39" i="92"/>
  <c r="AL39" i="92"/>
  <c r="AK39" i="92"/>
  <c r="AI39" i="92"/>
  <c r="Q39" i="92"/>
  <c r="AY38" i="92"/>
  <c r="AZ38" i="92" s="1"/>
  <c r="AP38" i="92"/>
  <c r="AO38" i="92"/>
  <c r="AN38" i="92"/>
  <c r="AM38" i="92"/>
  <c r="AL38" i="92"/>
  <c r="AK38" i="92"/>
  <c r="AI38" i="92"/>
  <c r="Q38" i="92"/>
  <c r="AY37" i="92"/>
  <c r="AZ37" i="92" s="1"/>
  <c r="AP37" i="92"/>
  <c r="AO37" i="92"/>
  <c r="AN37" i="92"/>
  <c r="AM37" i="92"/>
  <c r="AL37" i="92"/>
  <c r="AK37" i="92"/>
  <c r="AI37" i="92"/>
  <c r="Q37" i="92"/>
  <c r="AY36" i="92"/>
  <c r="AZ36" i="92" s="1"/>
  <c r="AP36" i="92"/>
  <c r="AO36" i="92"/>
  <c r="AN36" i="92"/>
  <c r="AM36" i="92"/>
  <c r="AL36" i="92"/>
  <c r="AK36" i="92"/>
  <c r="AI36" i="92"/>
  <c r="Q36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L35" i="92"/>
  <c r="AK35" i="92"/>
  <c r="AI35" i="92"/>
  <c r="Q35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L34" i="92"/>
  <c r="AK34" i="92"/>
  <c r="AI34" i="92"/>
  <c r="Q34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L33" i="92"/>
  <c r="AK33" i="92"/>
  <c r="AI33" i="92"/>
  <c r="Q33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L32" i="92"/>
  <c r="AK32" i="92"/>
  <c r="AI32" i="92"/>
  <c r="Q32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L31" i="92"/>
  <c r="AK31" i="92"/>
  <c r="AI31" i="92"/>
  <c r="Q31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L30" i="92"/>
  <c r="AK30" i="92"/>
  <c r="AI30" i="92"/>
  <c r="Q30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L29" i="92"/>
  <c r="AK29" i="92"/>
  <c r="AI29" i="92"/>
  <c r="Q29" i="92"/>
  <c r="Q26" i="92"/>
  <c r="Q48" i="92" s="1"/>
  <c r="AI48" i="92" s="1"/>
  <c r="AZ48" i="92" s="1"/>
  <c r="S24" i="92"/>
  <c r="AS23" i="92"/>
  <c r="AH23" i="92"/>
  <c r="AI23" i="92" s="1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AL23" i="92" s="1"/>
  <c r="T23" i="92"/>
  <c r="AK23" i="92" s="1"/>
  <c r="P23" i="92"/>
  <c r="Q23" i="92" s="1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H22" i="92"/>
  <c r="AI22" i="92" s="1"/>
  <c r="AG22" i="92"/>
  <c r="AF22" i="92"/>
  <c r="AE22" i="92"/>
  <c r="AV22" i="92" s="1"/>
  <c r="AD22" i="92"/>
  <c r="AU22" i="92" s="1"/>
  <c r="AC22" i="92"/>
  <c r="AT22" i="92" s="1"/>
  <c r="AB22" i="92"/>
  <c r="AS22" i="92" s="1"/>
  <c r="AA22" i="92"/>
  <c r="AR22" i="92" s="1"/>
  <c r="Z22" i="92"/>
  <c r="AQ22" i="92" s="1"/>
  <c r="Y22" i="92"/>
  <c r="AP22" i="92" s="1"/>
  <c r="X22" i="92"/>
  <c r="AO22" i="92" s="1"/>
  <c r="W22" i="92"/>
  <c r="AN22" i="92" s="1"/>
  <c r="V22" i="92"/>
  <c r="AM22" i="92" s="1"/>
  <c r="U22" i="92"/>
  <c r="AL22" i="92" s="1"/>
  <c r="T22" i="92"/>
  <c r="P22" i="92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K22" i="92" s="1"/>
  <c r="AH21" i="92"/>
  <c r="AI21" i="92" s="1"/>
  <c r="AG21" i="92"/>
  <c r="AF21" i="92"/>
  <c r="AE21" i="92"/>
  <c r="AV21" i="92" s="1"/>
  <c r="AD21" i="92"/>
  <c r="AU21" i="92" s="1"/>
  <c r="AC21" i="92"/>
  <c r="AT21" i="92" s="1"/>
  <c r="AB21" i="92"/>
  <c r="AS21" i="92" s="1"/>
  <c r="AA21" i="92"/>
  <c r="AR21" i="92" s="1"/>
  <c r="Z21" i="92"/>
  <c r="AQ21" i="92" s="1"/>
  <c r="Y21" i="92"/>
  <c r="AP21" i="92" s="1"/>
  <c r="X21" i="92"/>
  <c r="AO21" i="92" s="1"/>
  <c r="W21" i="92"/>
  <c r="AN21" i="92" s="1"/>
  <c r="V21" i="92"/>
  <c r="AM21" i="92" s="1"/>
  <c r="U21" i="92"/>
  <c r="AL21" i="92" s="1"/>
  <c r="T21" i="92"/>
  <c r="AK21" i="92" s="1"/>
  <c r="P21" i="92"/>
  <c r="O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T20" i="92"/>
  <c r="AH20" i="92"/>
  <c r="AG20" i="92"/>
  <c r="AF20" i="92"/>
  <c r="AW20" i="92" s="1"/>
  <c r="AE20" i="92"/>
  <c r="AV20" i="92" s="1"/>
  <c r="AD20" i="92"/>
  <c r="AU20" i="92" s="1"/>
  <c r="AC20" i="92"/>
  <c r="AB20" i="92"/>
  <c r="AS20" i="92" s="1"/>
  <c r="AA20" i="92"/>
  <c r="AR20" i="92" s="1"/>
  <c r="Z20" i="92"/>
  <c r="AQ20" i="92" s="1"/>
  <c r="Y20" i="92"/>
  <c r="AP20" i="92" s="1"/>
  <c r="X20" i="92"/>
  <c r="AO20" i="92" s="1"/>
  <c r="W20" i="92"/>
  <c r="AN20" i="92" s="1"/>
  <c r="V20" i="92"/>
  <c r="AM20" i="92" s="1"/>
  <c r="U20" i="92"/>
  <c r="AL20" i="92" s="1"/>
  <c r="T20" i="92"/>
  <c r="AK20" i="92" s="1"/>
  <c r="P20" i="92"/>
  <c r="O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T19" i="92"/>
  <c r="AK19" i="92"/>
  <c r="AX19" i="92"/>
  <c r="AW19" i="92"/>
  <c r="AV19" i="92"/>
  <c r="AU19" i="92"/>
  <c r="AS19" i="92"/>
  <c r="AR19" i="92"/>
  <c r="AQ19" i="92"/>
  <c r="AP19" i="92"/>
  <c r="AO19" i="92"/>
  <c r="AN19" i="92"/>
  <c r="AM19" i="92"/>
  <c r="AL19" i="92"/>
  <c r="A63" i="92"/>
  <c r="AY18" i="92"/>
  <c r="AZ18" i="92" s="1"/>
  <c r="AX18" i="92"/>
  <c r="AW18" i="92"/>
  <c r="AV18" i="92"/>
  <c r="AV23" i="92" s="1"/>
  <c r="AU18" i="92"/>
  <c r="AU23" i="92" s="1"/>
  <c r="AT18" i="92"/>
  <c r="AT23" i="92" s="1"/>
  <c r="AS18" i="92"/>
  <c r="AR18" i="92"/>
  <c r="AR23" i="92" s="1"/>
  <c r="AQ18" i="92"/>
  <c r="AQ23" i="92" s="1"/>
  <c r="AP18" i="92"/>
  <c r="AP23" i="92" s="1"/>
  <c r="AO18" i="92"/>
  <c r="AO23" i="92" s="1"/>
  <c r="AN18" i="92"/>
  <c r="AN23" i="92" s="1"/>
  <c r="AM18" i="92"/>
  <c r="AM23" i="92" s="1"/>
  <c r="AL18" i="92"/>
  <c r="AK18" i="92"/>
  <c r="AI18" i="92"/>
  <c r="Q18" i="92"/>
  <c r="AY17" i="92"/>
  <c r="AZ17" i="92" s="1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L17" i="92"/>
  <c r="AK17" i="92"/>
  <c r="AI17" i="92"/>
  <c r="Q17" i="92"/>
  <c r="AY16" i="92"/>
  <c r="AZ16" i="92" s="1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L16" i="92"/>
  <c r="AK16" i="92"/>
  <c r="AI16" i="92"/>
  <c r="Q16" i="92"/>
  <c r="AY15" i="92"/>
  <c r="AZ15" i="92" s="1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L15" i="92"/>
  <c r="AK15" i="92"/>
  <c r="AI15" i="92"/>
  <c r="Q15" i="92"/>
  <c r="AY14" i="92"/>
  <c r="AZ14" i="92" s="1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L14" i="92"/>
  <c r="AK14" i="92"/>
  <c r="AI14" i="92"/>
  <c r="Q14" i="92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L13" i="92"/>
  <c r="AK13" i="92"/>
  <c r="AI13" i="92"/>
  <c r="Q13" i="92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L12" i="92"/>
  <c r="AK12" i="92"/>
  <c r="AI12" i="92"/>
  <c r="Q12" i="92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L11" i="92"/>
  <c r="AK11" i="92"/>
  <c r="AI11" i="92"/>
  <c r="Q11" i="92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L10" i="92"/>
  <c r="AK10" i="92"/>
  <c r="AI10" i="92"/>
  <c r="Q10" i="92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L9" i="92"/>
  <c r="AK9" i="92"/>
  <c r="AI9" i="92"/>
  <c r="Q9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L8" i="92"/>
  <c r="AK8" i="92"/>
  <c r="AI8" i="92"/>
  <c r="Q8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L7" i="92"/>
  <c r="AK7" i="92"/>
  <c r="AI7" i="92"/>
  <c r="Q7" i="92"/>
  <c r="AT67" i="91"/>
  <c r="AH67" i="91"/>
  <c r="AY67" i="91" s="1"/>
  <c r="AZ67" i="91" s="1"/>
  <c r="AG67" i="91"/>
  <c r="AF67" i="91"/>
  <c r="AE67" i="91"/>
  <c r="AV67" i="91" s="1"/>
  <c r="AD67" i="91"/>
  <c r="AU67" i="91" s="1"/>
  <c r="AC67" i="91"/>
  <c r="AB67" i="91"/>
  <c r="AS67" i="91" s="1"/>
  <c r="AA67" i="91"/>
  <c r="AR67" i="91" s="1"/>
  <c r="Z67" i="91"/>
  <c r="AQ67" i="91" s="1"/>
  <c r="Y67" i="91"/>
  <c r="AP67" i="91" s="1"/>
  <c r="X67" i="91"/>
  <c r="W67" i="91"/>
  <c r="AN67" i="91" s="1"/>
  <c r="V67" i="91"/>
  <c r="AM67" i="91" s="1"/>
  <c r="U67" i="91"/>
  <c r="AL67" i="91" s="1"/>
  <c r="T67" i="91"/>
  <c r="AK67" i="91" s="1"/>
  <c r="P67" i="91"/>
  <c r="Q67" i="91" s="1"/>
  <c r="O67" i="91"/>
  <c r="N67" i="91"/>
  <c r="M67" i="91"/>
  <c r="L67" i="91"/>
  <c r="K67" i="91"/>
  <c r="J67" i="91"/>
  <c r="I67" i="91"/>
  <c r="H67" i="91"/>
  <c r="G67" i="91"/>
  <c r="F67" i="91"/>
  <c r="AO67" i="91" s="1"/>
  <c r="E67" i="91"/>
  <c r="D67" i="91"/>
  <c r="C67" i="91"/>
  <c r="B67" i="91"/>
  <c r="AH66" i="91"/>
  <c r="AY66" i="91" s="1"/>
  <c r="AZ66" i="91" s="1"/>
  <c r="AG66" i="91"/>
  <c r="AF66" i="91"/>
  <c r="AE66" i="91"/>
  <c r="AV66" i="91" s="1"/>
  <c r="AD66" i="91"/>
  <c r="AU66" i="91" s="1"/>
  <c r="AC66" i="91"/>
  <c r="AT66" i="91" s="1"/>
  <c r="AB66" i="91"/>
  <c r="AS66" i="91" s="1"/>
  <c r="AA66" i="91"/>
  <c r="AR66" i="91" s="1"/>
  <c r="Z66" i="91"/>
  <c r="AQ66" i="91" s="1"/>
  <c r="Y66" i="91"/>
  <c r="AP66" i="91" s="1"/>
  <c r="X66" i="91"/>
  <c r="AO66" i="91" s="1"/>
  <c r="W66" i="91"/>
  <c r="AN66" i="91" s="1"/>
  <c r="V66" i="91"/>
  <c r="AM66" i="91" s="1"/>
  <c r="U66" i="91"/>
  <c r="AL66" i="91" s="1"/>
  <c r="T66" i="91"/>
  <c r="AK66" i="91" s="1"/>
  <c r="Q66" i="91"/>
  <c r="O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G65" i="91"/>
  <c r="AF65" i="91"/>
  <c r="AE65" i="91"/>
  <c r="AV65" i="91" s="1"/>
  <c r="AD65" i="91"/>
  <c r="AU65" i="91" s="1"/>
  <c r="AC65" i="91"/>
  <c r="AT65" i="91" s="1"/>
  <c r="AB65" i="91"/>
  <c r="AS65" i="91" s="1"/>
  <c r="AA65" i="91"/>
  <c r="AR65" i="91" s="1"/>
  <c r="Z65" i="91"/>
  <c r="AQ65" i="91" s="1"/>
  <c r="Y65" i="91"/>
  <c r="AP65" i="91" s="1"/>
  <c r="X65" i="91"/>
  <c r="AO65" i="91" s="1"/>
  <c r="W65" i="91"/>
  <c r="AN65" i="91" s="1"/>
  <c r="V65" i="91"/>
  <c r="AM65" i="91" s="1"/>
  <c r="U65" i="91"/>
  <c r="AL65" i="91" s="1"/>
  <c r="T65" i="91"/>
  <c r="AK65" i="91" s="1"/>
  <c r="P65" i="91"/>
  <c r="O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G64" i="91"/>
  <c r="AF64" i="91"/>
  <c r="AE64" i="91"/>
  <c r="AV64" i="91" s="1"/>
  <c r="AD64" i="91"/>
  <c r="AU64" i="91" s="1"/>
  <c r="AC64" i="91"/>
  <c r="AT64" i="91" s="1"/>
  <c r="AB64" i="91"/>
  <c r="AS64" i="91" s="1"/>
  <c r="AA64" i="91"/>
  <c r="AR64" i="91" s="1"/>
  <c r="Z64" i="91"/>
  <c r="AQ64" i="91" s="1"/>
  <c r="Y64" i="91"/>
  <c r="AP64" i="91" s="1"/>
  <c r="X64" i="91"/>
  <c r="AO64" i="91" s="1"/>
  <c r="W64" i="91"/>
  <c r="AN64" i="91" s="1"/>
  <c r="V64" i="91"/>
  <c r="AM64" i="91" s="1"/>
  <c r="U64" i="91"/>
  <c r="AL64" i="91" s="1"/>
  <c r="T64" i="91"/>
  <c r="AK64" i="91" s="1"/>
  <c r="P64" i="91"/>
  <c r="O64" i="9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I63" i="91"/>
  <c r="AW63" i="91"/>
  <c r="AV63" i="91"/>
  <c r="AU63" i="91"/>
  <c r="AR63" i="91"/>
  <c r="AQ63" i="91"/>
  <c r="AP63" i="91"/>
  <c r="AO63" i="91"/>
  <c r="AN63" i="91"/>
  <c r="AM63" i="91"/>
  <c r="AL63" i="91"/>
  <c r="AK63" i="91"/>
  <c r="A63" i="91"/>
  <c r="AY62" i="91"/>
  <c r="AZ62" i="91" s="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L62" i="91"/>
  <c r="AK62" i="91"/>
  <c r="AI62" i="91"/>
  <c r="Q62" i="91"/>
  <c r="AY61" i="91"/>
  <c r="AZ61" i="91" s="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L61" i="91"/>
  <c r="AK61" i="91"/>
  <c r="AI61" i="91"/>
  <c r="Q61" i="91"/>
  <c r="AY60" i="91"/>
  <c r="AZ60" i="91" s="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L60" i="91"/>
  <c r="AK60" i="91"/>
  <c r="AI60" i="91"/>
  <c r="Q60" i="91"/>
  <c r="AY59" i="91"/>
  <c r="AZ59" i="91" s="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I59" i="91"/>
  <c r="Q59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L58" i="91"/>
  <c r="AK58" i="91"/>
  <c r="AI58" i="91"/>
  <c r="Q58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L57" i="91"/>
  <c r="AK57" i="91"/>
  <c r="AI57" i="91"/>
  <c r="Q57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L56" i="91"/>
  <c r="AK56" i="91"/>
  <c r="AI56" i="91"/>
  <c r="Q56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L55" i="91"/>
  <c r="AK55" i="91"/>
  <c r="AI55" i="91"/>
  <c r="Q55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L54" i="91"/>
  <c r="AK54" i="91"/>
  <c r="AI54" i="91"/>
  <c r="Q54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L53" i="91"/>
  <c r="AK53" i="91"/>
  <c r="AI53" i="91"/>
  <c r="Q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L52" i="91"/>
  <c r="AK52" i="91"/>
  <c r="AI52" i="91"/>
  <c r="Q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L51" i="91"/>
  <c r="AK51" i="91"/>
  <c r="AI51" i="91"/>
  <c r="Q51" i="91"/>
  <c r="AZ48" i="91"/>
  <c r="AY45" i="91"/>
  <c r="AZ45" i="91" s="1"/>
  <c r="AU45" i="91"/>
  <c r="AT45" i="91"/>
  <c r="AS45" i="91"/>
  <c r="AP45" i="91"/>
  <c r="AM45" i="91"/>
  <c r="AL45" i="91"/>
  <c r="AK45" i="91"/>
  <c r="AI45" i="91"/>
  <c r="AG45" i="91"/>
  <c r="AF45" i="91"/>
  <c r="AE45" i="91"/>
  <c r="AD45" i="91"/>
  <c r="AC45" i="91"/>
  <c r="AB45" i="91"/>
  <c r="AA45" i="91"/>
  <c r="AR45" i="91" s="1"/>
  <c r="Z45" i="91"/>
  <c r="AQ45" i="91" s="1"/>
  <c r="Y45" i="91"/>
  <c r="X45" i="91"/>
  <c r="AO45" i="91" s="1"/>
  <c r="W45" i="91"/>
  <c r="V45" i="91"/>
  <c r="U45" i="91"/>
  <c r="T45" i="91"/>
  <c r="Q45" i="91"/>
  <c r="O45" i="91"/>
  <c r="N45" i="91"/>
  <c r="M45" i="91"/>
  <c r="AV45" i="91" s="1"/>
  <c r="L45" i="91"/>
  <c r="K45" i="91"/>
  <c r="J45" i="91"/>
  <c r="I45" i="91"/>
  <c r="H45" i="91"/>
  <c r="G45" i="91"/>
  <c r="F45" i="91"/>
  <c r="E45" i="91"/>
  <c r="AN45" i="91" s="1"/>
  <c r="D45" i="91"/>
  <c r="C45" i="91"/>
  <c r="B45" i="91"/>
  <c r="AY44" i="91"/>
  <c r="AZ44" i="91" s="1"/>
  <c r="AV44" i="91"/>
  <c r="AS44" i="91"/>
  <c r="AR44" i="91"/>
  <c r="AQ44" i="91"/>
  <c r="AN44" i="91"/>
  <c r="AK44" i="91"/>
  <c r="AI44" i="91"/>
  <c r="AG44" i="91"/>
  <c r="AF44" i="91"/>
  <c r="AE44" i="91"/>
  <c r="AD44" i="91"/>
  <c r="AU44" i="91" s="1"/>
  <c r="AC44" i="91"/>
  <c r="AB44" i="91"/>
  <c r="AA44" i="91"/>
  <c r="Z44" i="91"/>
  <c r="Y44" i="91"/>
  <c r="AP44" i="91" s="1"/>
  <c r="X44" i="91"/>
  <c r="AO44" i="91" s="1"/>
  <c r="W44" i="91"/>
  <c r="V44" i="91"/>
  <c r="AM44" i="91" s="1"/>
  <c r="U44" i="91"/>
  <c r="T44" i="91"/>
  <c r="Q44" i="91"/>
  <c r="O44" i="91"/>
  <c r="N44" i="91"/>
  <c r="M44" i="91"/>
  <c r="L44" i="91"/>
  <c r="K44" i="91"/>
  <c r="AT44" i="91" s="1"/>
  <c r="J44" i="91"/>
  <c r="I44" i="91"/>
  <c r="H44" i="91"/>
  <c r="G44" i="91"/>
  <c r="F44" i="91"/>
  <c r="E44" i="91"/>
  <c r="D44" i="91"/>
  <c r="C44" i="91"/>
  <c r="AL44" i="91" s="1"/>
  <c r="B44" i="91"/>
  <c r="AH43" i="91"/>
  <c r="AI43" i="91" s="1"/>
  <c r="AG43" i="91"/>
  <c r="AF43" i="91"/>
  <c r="AE43" i="91"/>
  <c r="AV43" i="91" s="1"/>
  <c r="AD43" i="91"/>
  <c r="AU43" i="91" s="1"/>
  <c r="AC43" i="91"/>
  <c r="AT43" i="91" s="1"/>
  <c r="AB43" i="91"/>
  <c r="AS43" i="91" s="1"/>
  <c r="AA43" i="91"/>
  <c r="AR43" i="91" s="1"/>
  <c r="Z43" i="91"/>
  <c r="AQ43" i="91" s="1"/>
  <c r="Y43" i="91"/>
  <c r="X43" i="91"/>
  <c r="AO43" i="91" s="1"/>
  <c r="W43" i="91"/>
  <c r="AN43" i="91" s="1"/>
  <c r="V43" i="91"/>
  <c r="AM43" i="91" s="1"/>
  <c r="U43" i="91"/>
  <c r="AL43" i="91" s="1"/>
  <c r="T43" i="91"/>
  <c r="AK43" i="91" s="1"/>
  <c r="P43" i="91"/>
  <c r="Q43" i="91" s="1"/>
  <c r="O43" i="91"/>
  <c r="N43" i="91"/>
  <c r="M43" i="91"/>
  <c r="L43" i="91"/>
  <c r="K43" i="91"/>
  <c r="J43" i="91"/>
  <c r="I43" i="91"/>
  <c r="H43" i="91"/>
  <c r="G43" i="91"/>
  <c r="AP43" i="91" s="1"/>
  <c r="F43" i="91"/>
  <c r="E43" i="91"/>
  <c r="D43" i="91"/>
  <c r="C43" i="91"/>
  <c r="B43" i="91"/>
  <c r="AH42" i="91"/>
  <c r="AG42" i="91"/>
  <c r="AF42" i="91"/>
  <c r="AE42" i="91"/>
  <c r="AV42" i="91" s="1"/>
  <c r="AD42" i="91"/>
  <c r="AU42" i="91" s="1"/>
  <c r="AC42" i="91"/>
  <c r="AT42" i="91" s="1"/>
  <c r="AB42" i="91"/>
  <c r="AS42" i="91" s="1"/>
  <c r="AA42" i="91"/>
  <c r="AR42" i="91" s="1"/>
  <c r="Z42" i="91"/>
  <c r="AQ42" i="91" s="1"/>
  <c r="Y42" i="91"/>
  <c r="AP42" i="91" s="1"/>
  <c r="X42" i="91"/>
  <c r="AO42" i="91" s="1"/>
  <c r="W42" i="91"/>
  <c r="AN42" i="91" s="1"/>
  <c r="V42" i="91"/>
  <c r="AM42" i="91" s="1"/>
  <c r="U42" i="91"/>
  <c r="AL42" i="91" s="1"/>
  <c r="T42" i="91"/>
  <c r="AK42" i="91" s="1"/>
  <c r="P42" i="9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W41" i="91"/>
  <c r="AU41" i="91"/>
  <c r="AT41" i="91"/>
  <c r="AQ41" i="91"/>
  <c r="AP41" i="91"/>
  <c r="AO41" i="91"/>
  <c r="AN41" i="91"/>
  <c r="AL41" i="91"/>
  <c r="AK41" i="91"/>
  <c r="A41" i="91"/>
  <c r="AY40" i="91"/>
  <c r="AZ40" i="91" s="1"/>
  <c r="AX40" i="91"/>
  <c r="AW40" i="91"/>
  <c r="AV40" i="91"/>
  <c r="AU40" i="91"/>
  <c r="AT40" i="91"/>
  <c r="AS40" i="91"/>
  <c r="AR40" i="91"/>
  <c r="AQ40" i="91"/>
  <c r="AP40" i="91"/>
  <c r="AO40" i="91"/>
  <c r="AK40" i="91"/>
  <c r="AI40" i="91"/>
  <c r="Q40" i="91"/>
  <c r="AY39" i="91"/>
  <c r="AZ39" i="91" s="1"/>
  <c r="AX39" i="91"/>
  <c r="AW39" i="91"/>
  <c r="AV39" i="91"/>
  <c r="AU39" i="91"/>
  <c r="AT39" i="91"/>
  <c r="AS39" i="91"/>
  <c r="AR39" i="91"/>
  <c r="AQ39" i="91"/>
  <c r="AP39" i="91"/>
  <c r="AO39" i="91"/>
  <c r="AK39" i="91"/>
  <c r="AI39" i="91"/>
  <c r="Q39" i="91"/>
  <c r="AY38" i="91"/>
  <c r="AZ38" i="91" s="1"/>
  <c r="AX38" i="91"/>
  <c r="AW38" i="91"/>
  <c r="AV38" i="91"/>
  <c r="AU38" i="91"/>
  <c r="AT38" i="91"/>
  <c r="AS38" i="91"/>
  <c r="AR38" i="91"/>
  <c r="AQ38" i="91"/>
  <c r="AP38" i="91"/>
  <c r="AO38" i="91"/>
  <c r="AK38" i="91"/>
  <c r="AI38" i="91"/>
  <c r="Q38" i="91"/>
  <c r="AY37" i="91"/>
  <c r="AX37" i="91"/>
  <c r="AW37" i="91"/>
  <c r="AV37" i="91"/>
  <c r="AU37" i="91"/>
  <c r="AT37" i="91"/>
  <c r="AS37" i="91"/>
  <c r="AR37" i="91"/>
  <c r="AQ37" i="91"/>
  <c r="AP37" i="91"/>
  <c r="AO37" i="91"/>
  <c r="AK37" i="91"/>
  <c r="AI37" i="91"/>
  <c r="Q37" i="91"/>
  <c r="AY36" i="91"/>
  <c r="AZ36" i="91" s="1"/>
  <c r="AX36" i="91"/>
  <c r="AW36" i="91"/>
  <c r="AV36" i="91"/>
  <c r="AU36" i="91"/>
  <c r="AT36" i="91"/>
  <c r="AS36" i="91"/>
  <c r="AR36" i="91"/>
  <c r="AQ36" i="91"/>
  <c r="AP36" i="91"/>
  <c r="AO36" i="91"/>
  <c r="AK36" i="91"/>
  <c r="AI36" i="91"/>
  <c r="Q36" i="91"/>
  <c r="AY35" i="91"/>
  <c r="AX35" i="91"/>
  <c r="AW35" i="91"/>
  <c r="AV35" i="91"/>
  <c r="AU35" i="91"/>
  <c r="AT35" i="91"/>
  <c r="AS35" i="91"/>
  <c r="AR35" i="91"/>
  <c r="AQ35" i="91"/>
  <c r="AP35" i="91"/>
  <c r="AO35" i="91"/>
  <c r="AK35" i="91"/>
  <c r="AI35" i="91"/>
  <c r="Q35" i="91"/>
  <c r="AY34" i="91"/>
  <c r="AX34" i="91"/>
  <c r="AW34" i="91"/>
  <c r="AV34" i="91"/>
  <c r="AU34" i="91"/>
  <c r="AT34" i="91"/>
  <c r="AS34" i="91"/>
  <c r="AR34" i="91"/>
  <c r="AQ34" i="91"/>
  <c r="AP34" i="91"/>
  <c r="AO34" i="91"/>
  <c r="AK34" i="91"/>
  <c r="AI34" i="91"/>
  <c r="Q34" i="91"/>
  <c r="AY33" i="91"/>
  <c r="AX33" i="91"/>
  <c r="AW33" i="91"/>
  <c r="AV33" i="91"/>
  <c r="AU33" i="91"/>
  <c r="AT33" i="91"/>
  <c r="AS33" i="91"/>
  <c r="AR33" i="91"/>
  <c r="AQ33" i="91"/>
  <c r="AP33" i="91"/>
  <c r="AO33" i="91"/>
  <c r="AK33" i="91"/>
  <c r="AI33" i="91"/>
  <c r="Q33" i="91"/>
  <c r="AY32" i="91"/>
  <c r="AX32" i="91"/>
  <c r="AW32" i="91"/>
  <c r="AV32" i="91"/>
  <c r="AU32" i="91"/>
  <c r="AT32" i="91"/>
  <c r="AS32" i="91"/>
  <c r="AR32" i="91"/>
  <c r="AQ32" i="91"/>
  <c r="AP32" i="91"/>
  <c r="AO32" i="91"/>
  <c r="AK32" i="91"/>
  <c r="AI32" i="91"/>
  <c r="Q32" i="91"/>
  <c r="AY31" i="91"/>
  <c r="AX31" i="91"/>
  <c r="AW31" i="91"/>
  <c r="AV31" i="91"/>
  <c r="AU31" i="91"/>
  <c r="AT31" i="91"/>
  <c r="AS31" i="91"/>
  <c r="AR31" i="91"/>
  <c r="AQ31" i="91"/>
  <c r="AP31" i="91"/>
  <c r="AO31" i="91"/>
  <c r="AK31" i="91"/>
  <c r="AI31" i="91"/>
  <c r="Q31" i="91"/>
  <c r="AY30" i="91"/>
  <c r="AX30" i="91"/>
  <c r="AW30" i="91"/>
  <c r="AV30" i="91"/>
  <c r="AU30" i="91"/>
  <c r="AT30" i="91"/>
  <c r="AS30" i="91"/>
  <c r="AR30" i="91"/>
  <c r="AQ30" i="91"/>
  <c r="AP30" i="91"/>
  <c r="AO30" i="91"/>
  <c r="AK30" i="91"/>
  <c r="AI30" i="91"/>
  <c r="Q30" i="91"/>
  <c r="AY29" i="91"/>
  <c r="AX29" i="91"/>
  <c r="AW29" i="91"/>
  <c r="AV29" i="91"/>
  <c r="AU29" i="91"/>
  <c r="AT29" i="91"/>
  <c r="AS29" i="91"/>
  <c r="AR29" i="91"/>
  <c r="AQ29" i="91"/>
  <c r="AP29" i="91"/>
  <c r="AO29" i="91"/>
  <c r="AK29" i="91"/>
  <c r="AI29" i="91"/>
  <c r="Q29" i="91"/>
  <c r="AZ26" i="91"/>
  <c r="AH23" i="91"/>
  <c r="AY23" i="91" s="1"/>
  <c r="AZ23" i="91" s="1"/>
  <c r="AG23" i="91"/>
  <c r="AF23" i="91"/>
  <c r="AW23" i="91" s="1"/>
  <c r="AE23" i="91"/>
  <c r="AV23" i="91" s="1"/>
  <c r="AD23" i="91"/>
  <c r="AU23" i="91" s="1"/>
  <c r="AC23" i="91"/>
  <c r="AT23" i="91" s="1"/>
  <c r="AB23" i="91"/>
  <c r="AS23" i="91" s="1"/>
  <c r="AA23" i="91"/>
  <c r="AR23" i="91" s="1"/>
  <c r="Z23" i="91"/>
  <c r="Y23" i="91"/>
  <c r="AP23" i="91" s="1"/>
  <c r="X23" i="91"/>
  <c r="AO23" i="91" s="1"/>
  <c r="W23" i="91"/>
  <c r="AN23" i="91" s="1"/>
  <c r="V23" i="91"/>
  <c r="AM23" i="91" s="1"/>
  <c r="U23" i="91"/>
  <c r="AL23" i="91" s="1"/>
  <c r="T23" i="91"/>
  <c r="AK23" i="91" s="1"/>
  <c r="P23" i="91"/>
  <c r="Q23" i="91" s="1"/>
  <c r="O23" i="91"/>
  <c r="N23" i="91"/>
  <c r="M23" i="91"/>
  <c r="L23" i="91"/>
  <c r="K23" i="91"/>
  <c r="J23" i="91"/>
  <c r="I23" i="91"/>
  <c r="H23" i="91"/>
  <c r="AQ23" i="91" s="1"/>
  <c r="G23" i="91"/>
  <c r="F23" i="91"/>
  <c r="E23" i="91"/>
  <c r="D23" i="91"/>
  <c r="C23" i="91"/>
  <c r="B23" i="91"/>
  <c r="AH22" i="91"/>
  <c r="AY22" i="91" s="1"/>
  <c r="AG22" i="91"/>
  <c r="AF22" i="91"/>
  <c r="AE22" i="91"/>
  <c r="AV22" i="91" s="1"/>
  <c r="AD22" i="91"/>
  <c r="AU22" i="91" s="1"/>
  <c r="AC22" i="91"/>
  <c r="AT22" i="91" s="1"/>
  <c r="AB22" i="91"/>
  <c r="AS22" i="91" s="1"/>
  <c r="AA22" i="91"/>
  <c r="AR22" i="91" s="1"/>
  <c r="Z22" i="91"/>
  <c r="AQ22" i="91" s="1"/>
  <c r="Y22" i="91"/>
  <c r="AP22" i="91" s="1"/>
  <c r="X22" i="91"/>
  <c r="AO22" i="91" s="1"/>
  <c r="W22" i="91"/>
  <c r="AN22" i="91" s="1"/>
  <c r="V22" i="91"/>
  <c r="AM22" i="91" s="1"/>
  <c r="U22" i="91"/>
  <c r="AL22" i="91" s="1"/>
  <c r="T22" i="91"/>
  <c r="AK22" i="91" s="1"/>
  <c r="P22" i="91"/>
  <c r="Q22" i="91" s="1"/>
  <c r="O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H21" i="91"/>
  <c r="AG21" i="91"/>
  <c r="AF21" i="91"/>
  <c r="AW21" i="91" s="1"/>
  <c r="AE21" i="91"/>
  <c r="AV21" i="91" s="1"/>
  <c r="AD21" i="91"/>
  <c r="AU21" i="91" s="1"/>
  <c r="AC21" i="91"/>
  <c r="AT21" i="91" s="1"/>
  <c r="AB21" i="91"/>
  <c r="AS21" i="91" s="1"/>
  <c r="AA21" i="91"/>
  <c r="AR21" i="91" s="1"/>
  <c r="Z21" i="91"/>
  <c r="AQ21" i="91" s="1"/>
  <c r="Y21" i="91"/>
  <c r="AP21" i="91" s="1"/>
  <c r="X21" i="91"/>
  <c r="AO21" i="91" s="1"/>
  <c r="W21" i="91"/>
  <c r="AN21" i="91" s="1"/>
  <c r="V21" i="91"/>
  <c r="AM21" i="91" s="1"/>
  <c r="U21" i="91"/>
  <c r="AL21" i="91" s="1"/>
  <c r="T21" i="91"/>
  <c r="AK21" i="91" s="1"/>
  <c r="P21" i="91"/>
  <c r="Q21" i="91" s="1"/>
  <c r="O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H20" i="91"/>
  <c r="AG20" i="91"/>
  <c r="AF20" i="91"/>
  <c r="AE20" i="91"/>
  <c r="AV20" i="91" s="1"/>
  <c r="AD20" i="91"/>
  <c r="AU20" i="91" s="1"/>
  <c r="AC20" i="91"/>
  <c r="AT20" i="91" s="1"/>
  <c r="AB20" i="91"/>
  <c r="AS20" i="91" s="1"/>
  <c r="AA20" i="91"/>
  <c r="AR20" i="91" s="1"/>
  <c r="Z20" i="91"/>
  <c r="AQ20" i="91" s="1"/>
  <c r="Y20" i="91"/>
  <c r="AP20" i="91" s="1"/>
  <c r="X20" i="91"/>
  <c r="AO20" i="91" s="1"/>
  <c r="W20" i="91"/>
  <c r="AN20" i="91" s="1"/>
  <c r="V20" i="91"/>
  <c r="AM20" i="91" s="1"/>
  <c r="U20" i="91"/>
  <c r="AL20" i="91" s="1"/>
  <c r="T20" i="91"/>
  <c r="AK20" i="91" s="1"/>
  <c r="P20" i="9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AW19" i="91"/>
  <c r="AV19" i="91"/>
  <c r="AT19" i="91"/>
  <c r="AQ19" i="91"/>
  <c r="AP19" i="91"/>
  <c r="AO19" i="91"/>
  <c r="AN19" i="91"/>
  <c r="AL19" i="91"/>
  <c r="AK19" i="91"/>
  <c r="AY18" i="91"/>
  <c r="AZ18" i="91" s="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L18" i="91"/>
  <c r="AK18" i="91"/>
  <c r="AI18" i="91"/>
  <c r="Q18" i="91"/>
  <c r="AY17" i="91"/>
  <c r="AZ17" i="91" s="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L17" i="91"/>
  <c r="AK17" i="91"/>
  <c r="AI17" i="91"/>
  <c r="Q17" i="91"/>
  <c r="AY16" i="91"/>
  <c r="AZ16" i="91" s="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L16" i="91"/>
  <c r="AK16" i="91"/>
  <c r="AI16" i="91"/>
  <c r="Q16" i="91"/>
  <c r="AY15" i="91"/>
  <c r="AZ15" i="91" s="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L15" i="91"/>
  <c r="AK15" i="91"/>
  <c r="AI15" i="91"/>
  <c r="Q15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L14" i="91"/>
  <c r="AK14" i="91"/>
  <c r="AI14" i="91"/>
  <c r="Q14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L13" i="91"/>
  <c r="AK13" i="91"/>
  <c r="AI13" i="91"/>
  <c r="Q13" i="91"/>
  <c r="AY12" i="91"/>
  <c r="AZ12" i="91" s="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L12" i="91"/>
  <c r="AK12" i="91"/>
  <c r="AI12" i="91"/>
  <c r="Q12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L11" i="91"/>
  <c r="AK11" i="91"/>
  <c r="AI11" i="91"/>
  <c r="Q11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L10" i="91"/>
  <c r="AK10" i="91"/>
  <c r="AI10" i="91"/>
  <c r="Q10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L9" i="91"/>
  <c r="AK9" i="91"/>
  <c r="AI9" i="91"/>
  <c r="Q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L8" i="91"/>
  <c r="AK8" i="91"/>
  <c r="AI8" i="91"/>
  <c r="Q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L7" i="91"/>
  <c r="AK7" i="91"/>
  <c r="AI7" i="91"/>
  <c r="Q7" i="91"/>
  <c r="Q66" i="92" l="1"/>
  <c r="AI44" i="92"/>
  <c r="Q44" i="92"/>
  <c r="Q22" i="92"/>
  <c r="AZ57" i="91"/>
  <c r="AZ37" i="91"/>
  <c r="AZ14" i="91"/>
  <c r="AI43" i="92"/>
  <c r="AZ13" i="92"/>
  <c r="AZ58" i="91"/>
  <c r="AZ35" i="91"/>
  <c r="Q65" i="92"/>
  <c r="AZ35" i="92"/>
  <c r="AI65" i="91"/>
  <c r="AZ34" i="91"/>
  <c r="AZ13" i="91"/>
  <c r="AX42" i="92"/>
  <c r="AW67" i="92"/>
  <c r="AW66" i="92"/>
  <c r="AZ34" i="92"/>
  <c r="AZ29" i="92"/>
  <c r="Q43" i="92"/>
  <c r="AZ10" i="92"/>
  <c r="AZ12" i="92"/>
  <c r="AW21" i="92"/>
  <c r="Q21" i="92"/>
  <c r="AW23" i="92"/>
  <c r="AW64" i="91"/>
  <c r="AW66" i="91"/>
  <c r="AW65" i="91"/>
  <c r="AZ31" i="91"/>
  <c r="AW44" i="91"/>
  <c r="AI21" i="91"/>
  <c r="AW20" i="91"/>
  <c r="AZ56" i="91"/>
  <c r="Q65" i="91"/>
  <c r="AW65" i="92"/>
  <c r="AW44" i="92"/>
  <c r="AW42" i="92"/>
  <c r="AW45" i="92"/>
  <c r="AW22" i="92"/>
  <c r="AX22" i="92"/>
  <c r="AW67" i="91"/>
  <c r="AW45" i="91"/>
  <c r="AW43" i="91"/>
  <c r="AW42" i="91"/>
  <c r="AW22" i="91"/>
  <c r="AY20" i="91"/>
  <c r="AZ30" i="92"/>
  <c r="AZ33" i="92"/>
  <c r="AZ8" i="92"/>
  <c r="AZ9" i="92"/>
  <c r="AZ11" i="92"/>
  <c r="AZ55" i="91"/>
  <c r="AZ33" i="91"/>
  <c r="AZ32" i="91"/>
  <c r="AZ10" i="91"/>
  <c r="AZ11" i="91"/>
  <c r="AZ9" i="91"/>
  <c r="K19" i="93"/>
  <c r="L11" i="93"/>
  <c r="L10" i="93"/>
  <c r="AX67" i="92"/>
  <c r="Q64" i="92"/>
  <c r="AZ31" i="92"/>
  <c r="AZ32" i="92"/>
  <c r="AI42" i="92"/>
  <c r="Q42" i="92"/>
  <c r="AZ54" i="91"/>
  <c r="AZ30" i="91"/>
  <c r="Q10" i="93"/>
  <c r="E14" i="93"/>
  <c r="E19" i="93"/>
  <c r="E10" i="93"/>
  <c r="E11" i="93"/>
  <c r="AX66" i="92"/>
  <c r="AY65" i="92"/>
  <c r="AY42" i="91"/>
  <c r="AX44" i="91"/>
  <c r="AX21" i="91"/>
  <c r="AX22" i="91"/>
  <c r="AZ22" i="91" s="1"/>
  <c r="P21" i="70"/>
  <c r="Q53" i="93"/>
  <c r="Q50" i="93"/>
  <c r="Q33" i="93"/>
  <c r="L18" i="93"/>
  <c r="L17" i="93"/>
  <c r="L9" i="93"/>
  <c r="L19" i="93"/>
  <c r="L15" i="93"/>
  <c r="K8" i="93"/>
  <c r="L16" i="93"/>
  <c r="L12" i="93"/>
  <c r="L7" i="93"/>
  <c r="E15" i="93"/>
  <c r="E7" i="93"/>
  <c r="E9" i="93"/>
  <c r="E13" i="93"/>
  <c r="E8" i="93"/>
  <c r="E17" i="93"/>
  <c r="E12" i="93"/>
  <c r="E18" i="93"/>
  <c r="AX65" i="92"/>
  <c r="AI20" i="92"/>
  <c r="Q20" i="92"/>
  <c r="AX64" i="92"/>
  <c r="AX20" i="92"/>
  <c r="AI64" i="91"/>
  <c r="AZ52" i="91"/>
  <c r="AZ53" i="91"/>
  <c r="Q64" i="91"/>
  <c r="AX45" i="91"/>
  <c r="Q42" i="91"/>
  <c r="AZ8" i="91"/>
  <c r="Q20" i="91"/>
  <c r="AZ7" i="91"/>
  <c r="P23" i="70"/>
  <c r="K52" i="93"/>
  <c r="K48" i="93"/>
  <c r="K55" i="93"/>
  <c r="Q47" i="93"/>
  <c r="K50" i="93"/>
  <c r="K59" i="93"/>
  <c r="K56" i="93"/>
  <c r="K47" i="93"/>
  <c r="K57" i="93"/>
  <c r="E47" i="93"/>
  <c r="E49" i="93"/>
  <c r="E53" i="93"/>
  <c r="E48" i="93"/>
  <c r="O60" i="93"/>
  <c r="Q60" i="93" s="1"/>
  <c r="E54" i="93"/>
  <c r="E50" i="93"/>
  <c r="E51" i="93"/>
  <c r="E58" i="93"/>
  <c r="E55" i="93"/>
  <c r="K28" i="93"/>
  <c r="K36" i="93"/>
  <c r="K39" i="93"/>
  <c r="K31" i="93"/>
  <c r="K27" i="93"/>
  <c r="K35" i="93"/>
  <c r="K38" i="93"/>
  <c r="L30" i="93"/>
  <c r="M40" i="93"/>
  <c r="K29" i="93"/>
  <c r="L35" i="93"/>
  <c r="L38" i="93"/>
  <c r="L31" i="93"/>
  <c r="L28" i="93"/>
  <c r="L37" i="93"/>
  <c r="K30" i="93"/>
  <c r="L29" i="93"/>
  <c r="K37" i="93"/>
  <c r="K32" i="93"/>
  <c r="L33" i="93"/>
  <c r="L39" i="93"/>
  <c r="L36" i="93"/>
  <c r="L34" i="93"/>
  <c r="E29" i="93"/>
  <c r="E39" i="93"/>
  <c r="E37" i="93"/>
  <c r="E35" i="93"/>
  <c r="E30" i="93"/>
  <c r="E31" i="93"/>
  <c r="E33" i="93"/>
  <c r="E28" i="93"/>
  <c r="E27" i="93"/>
  <c r="E36" i="93"/>
  <c r="O40" i="93"/>
  <c r="E38" i="93"/>
  <c r="Q27" i="93"/>
  <c r="K7" i="93"/>
  <c r="K9" i="93"/>
  <c r="L13" i="93"/>
  <c r="Q13" i="93"/>
  <c r="K14" i="93"/>
  <c r="K17" i="93"/>
  <c r="O20" i="93"/>
  <c r="M20" i="93"/>
  <c r="L8" i="93"/>
  <c r="K15" i="93"/>
  <c r="K12" i="93"/>
  <c r="Q7" i="93"/>
  <c r="S14" i="72"/>
  <c r="M60" i="93"/>
  <c r="K54" i="93"/>
  <c r="K49" i="93"/>
  <c r="K51" i="93"/>
  <c r="K58" i="93"/>
  <c r="E57" i="93"/>
  <c r="E52" i="93"/>
  <c r="E59" i="93"/>
  <c r="L27" i="93"/>
  <c r="K34" i="93"/>
  <c r="E32" i="93"/>
  <c r="E34" i="93"/>
  <c r="Q30" i="93"/>
  <c r="F33" i="93"/>
  <c r="K11" i="93"/>
  <c r="K10" i="93"/>
  <c r="K16" i="93"/>
  <c r="K18" i="93"/>
  <c r="P83" i="70"/>
  <c r="P71" i="70"/>
  <c r="P76" i="70"/>
  <c r="P82" i="70"/>
  <c r="P81" i="70"/>
  <c r="P27" i="70"/>
  <c r="P26" i="70"/>
  <c r="AI45" i="92"/>
  <c r="AZ63" i="92"/>
  <c r="AY41" i="92"/>
  <c r="AZ41" i="92" s="1"/>
  <c r="AX44" i="92"/>
  <c r="AX45" i="92"/>
  <c r="AX43" i="92"/>
  <c r="AX23" i="92"/>
  <c r="AI19" i="92"/>
  <c r="AZ7" i="92"/>
  <c r="Q19" i="92"/>
  <c r="AX21" i="92"/>
  <c r="AX66" i="91"/>
  <c r="AX63" i="91"/>
  <c r="AX64" i="91"/>
  <c r="AZ29" i="91"/>
  <c r="AY41" i="91"/>
  <c r="AZ41" i="91" s="1"/>
  <c r="AI67" i="91"/>
  <c r="AI66" i="91"/>
  <c r="AZ51" i="91"/>
  <c r="AX67" i="91"/>
  <c r="AX65" i="91"/>
  <c r="AX20" i="91"/>
  <c r="AX23" i="91"/>
  <c r="AX43" i="91"/>
  <c r="AX42" i="91"/>
  <c r="P72" i="70"/>
  <c r="P77" i="70"/>
  <c r="P79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L6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S63" i="91"/>
  <c r="AS41" i="91"/>
  <c r="AS19" i="91"/>
  <c r="AM19" i="91"/>
  <c r="AU19" i="91"/>
  <c r="AI26" i="92"/>
  <c r="AZ26" i="92" s="1"/>
  <c r="AH64" i="92"/>
  <c r="AY42" i="92"/>
  <c r="AY43" i="92"/>
  <c r="AY44" i="92"/>
  <c r="AI66" i="92"/>
  <c r="A41" i="92"/>
  <c r="AY19" i="92"/>
  <c r="AZ19" i="92" s="1"/>
  <c r="AY20" i="92"/>
  <c r="AY21" i="92"/>
  <c r="AY22" i="92"/>
  <c r="AZ22" i="92" s="1"/>
  <c r="AY23" i="92"/>
  <c r="AZ23" i="92" s="1"/>
  <c r="AI19" i="91"/>
  <c r="AY19" i="91"/>
  <c r="AZ19" i="91" s="1"/>
  <c r="AI20" i="91"/>
  <c r="AY43" i="91"/>
  <c r="AI41" i="91"/>
  <c r="AI42" i="91"/>
  <c r="AY21" i="91"/>
  <c r="AY63" i="91"/>
  <c r="AY64" i="91"/>
  <c r="AY65" i="91"/>
  <c r="AI22" i="91"/>
  <c r="AI23" i="91"/>
  <c r="AZ44" i="92" l="1"/>
  <c r="AZ42" i="92"/>
  <c r="AZ43" i="92"/>
  <c r="AZ65" i="92"/>
  <c r="AZ43" i="91"/>
  <c r="AZ21" i="92"/>
  <c r="AZ21" i="91"/>
  <c r="AZ65" i="91"/>
  <c r="AZ20" i="91"/>
  <c r="AZ20" i="92"/>
  <c r="E20" i="93"/>
  <c r="AZ42" i="91"/>
  <c r="K20" i="93"/>
  <c r="L20" i="93"/>
  <c r="AZ64" i="91"/>
  <c r="K60" i="93"/>
  <c r="E60" i="93"/>
  <c r="K40" i="93"/>
  <c r="L40" i="93"/>
  <c r="Q40" i="93"/>
  <c r="Q20" i="93"/>
  <c r="AZ63" i="91"/>
  <c r="F60" i="93"/>
  <c r="F20" i="93"/>
  <c r="AY64" i="92"/>
  <c r="AZ64" i="92" s="1"/>
  <c r="AI64" i="92"/>
  <c r="R10" i="87" l="1"/>
  <c r="R2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B66" i="46"/>
  <c r="N37" i="36"/>
  <c r="W32" i="87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33" i="87" l="1"/>
  <c r="W22" i="87"/>
  <c r="W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L51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P48" i="70" l="1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L91" i="86"/>
  <c r="F91" i="86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N93" i="86"/>
  <c r="O93" i="86"/>
  <c r="N94" i="86"/>
  <c r="O94" i="86"/>
  <c r="L93" i="86"/>
  <c r="F93" i="86"/>
  <c r="I95" i="46"/>
  <c r="H95" i="46"/>
  <c r="I95" i="48"/>
  <c r="H95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66"/>
  <c r="C32" i="66"/>
  <c r="N58" i="47"/>
  <c r="O58" i="47"/>
  <c r="L58" i="47"/>
  <c r="F58" i="47"/>
  <c r="P58" i="47" l="1"/>
  <c r="P28" i="66"/>
  <c r="P94" i="86"/>
  <c r="P29" i="66"/>
  <c r="P75" i="66"/>
  <c r="P74" i="66"/>
  <c r="P25" i="66"/>
  <c r="P73" i="66"/>
  <c r="P27" i="66"/>
  <c r="P26" i="66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28" i="70"/>
  <c r="O28" i="70"/>
  <c r="N29" i="70"/>
  <c r="O29" i="70"/>
  <c r="L29" i="70"/>
  <c r="F29" i="70"/>
  <c r="N72" i="66"/>
  <c r="O72" i="66"/>
  <c r="L72" i="66"/>
  <c r="F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56" i="68" l="1"/>
  <c r="P77" i="66"/>
  <c r="P76" i="66"/>
  <c r="P68" i="46"/>
  <c r="P94" i="36"/>
  <c r="P69" i="46"/>
  <c r="P58" i="83"/>
  <c r="P31" i="70"/>
  <c r="P30" i="70"/>
  <c r="P53" i="66"/>
  <c r="P30" i="66"/>
  <c r="P22" i="66"/>
  <c r="P51" i="47"/>
  <c r="P54" i="81"/>
  <c r="P52" i="66"/>
  <c r="P89" i="86"/>
  <c r="P88" i="86"/>
  <c r="P28" i="70"/>
  <c r="P29" i="70"/>
  <c r="P72" i="66"/>
  <c r="P51" i="66"/>
  <c r="P55" i="36"/>
  <c r="P53" i="81"/>
  <c r="P57" i="83"/>
  <c r="P24" i="66"/>
  <c r="P23" i="66"/>
  <c r="P56" i="83"/>
  <c r="P57" i="86"/>
  <c r="P56" i="36"/>
  <c r="P56" i="3"/>
  <c r="P55" i="83"/>
  <c r="Q5" i="2"/>
  <c r="M5" i="2"/>
  <c r="U34" i="87"/>
  <c r="T34" i="87"/>
  <c r="F34" i="87"/>
  <c r="E34" i="87"/>
  <c r="D34" i="87"/>
  <c r="C34" i="87"/>
  <c r="B34" i="87"/>
  <c r="U32" i="87"/>
  <c r="T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Q11" i="87" l="1"/>
  <c r="Q22" i="87"/>
  <c r="Q33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U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U22" i="87"/>
  <c r="U11" i="87"/>
  <c r="D33" i="87"/>
  <c r="L33" i="87"/>
  <c r="G22" i="87"/>
  <c r="O22" i="87"/>
  <c r="J7" i="87"/>
  <c r="K11" i="87" l="1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N77" i="68" l="1"/>
  <c r="O77" i="68"/>
  <c r="N78" i="68"/>
  <c r="O78" i="68"/>
  <c r="L77" i="68"/>
  <c r="L78" i="68"/>
  <c r="F77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1" i="86"/>
  <c r="O91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L89" i="48"/>
  <c r="L90" i="48"/>
  <c r="L91" i="48"/>
  <c r="L92" i="48"/>
  <c r="L93" i="48"/>
  <c r="F89" i="48"/>
  <c r="F90" i="48"/>
  <c r="F91" i="48"/>
  <c r="F92" i="48"/>
  <c r="F93" i="48"/>
  <c r="F85" i="48"/>
  <c r="N85" i="48"/>
  <c r="O85" i="48"/>
  <c r="L85" i="48"/>
  <c r="N58" i="48"/>
  <c r="O58" i="48"/>
  <c r="L58" i="48"/>
  <c r="L59" i="48"/>
  <c r="F58" i="48"/>
  <c r="N60" i="46"/>
  <c r="O60" i="46"/>
  <c r="L60" i="46"/>
  <c r="F60" i="46"/>
  <c r="P65" i="66" l="1"/>
  <c r="P90" i="48"/>
  <c r="P58" i="48"/>
  <c r="P60" i="46"/>
  <c r="P81" i="68"/>
  <c r="P67" i="66"/>
  <c r="P62" i="66"/>
  <c r="P15" i="66"/>
  <c r="P12" i="66"/>
  <c r="P13" i="66"/>
  <c r="P14" i="66"/>
  <c r="P10" i="66"/>
  <c r="P93" i="48"/>
  <c r="P89" i="48"/>
  <c r="P85" i="48"/>
  <c r="P92" i="48"/>
  <c r="P9" i="66"/>
  <c r="P11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K81" i="86"/>
  <c r="J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J32" i="86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E94" i="83"/>
  <c r="D94" i="83"/>
  <c r="K93" i="83"/>
  <c r="E93" i="83"/>
  <c r="D93" i="83"/>
  <c r="K92" i="83"/>
  <c r="E92" i="83"/>
  <c r="D92" i="83"/>
  <c r="K91" i="83"/>
  <c r="E91" i="83"/>
  <c r="D91" i="83"/>
  <c r="K90" i="83"/>
  <c r="E90" i="83"/>
  <c r="D90" i="83"/>
  <c r="K89" i="83"/>
  <c r="E89" i="83"/>
  <c r="D89" i="83"/>
  <c r="K88" i="83"/>
  <c r="E88" i="83"/>
  <c r="D88" i="83"/>
  <c r="K87" i="83"/>
  <c r="E87" i="83"/>
  <c r="D87" i="83"/>
  <c r="K86" i="83"/>
  <c r="F86" i="83"/>
  <c r="E86" i="83"/>
  <c r="D86" i="83"/>
  <c r="K85" i="83"/>
  <c r="F85" i="83"/>
  <c r="E85" i="83"/>
  <c r="D85" i="83"/>
  <c r="K84" i="83"/>
  <c r="F84" i="83"/>
  <c r="E84" i="83"/>
  <c r="D84" i="83"/>
  <c r="K83" i="83"/>
  <c r="F83" i="83"/>
  <c r="E83" i="83"/>
  <c r="D83" i="83"/>
  <c r="K82" i="83"/>
  <c r="F82" i="83"/>
  <c r="E82" i="83"/>
  <c r="D82" i="83"/>
  <c r="K81" i="83"/>
  <c r="F81" i="83"/>
  <c r="E81" i="83"/>
  <c r="D81" i="83"/>
  <c r="K80" i="83"/>
  <c r="E80" i="83"/>
  <c r="D80" i="83"/>
  <c r="K79" i="83"/>
  <c r="E79" i="83"/>
  <c r="D79" i="83"/>
  <c r="O78" i="83"/>
  <c r="N78" i="83"/>
  <c r="L78" i="83"/>
  <c r="K78" i="83"/>
  <c r="F78" i="83"/>
  <c r="E78" i="83"/>
  <c r="D78" i="83"/>
  <c r="O77" i="83"/>
  <c r="N77" i="83"/>
  <c r="L77" i="83"/>
  <c r="K77" i="83"/>
  <c r="F77" i="83"/>
  <c r="E77" i="83"/>
  <c r="D77" i="83"/>
  <c r="O76" i="83"/>
  <c r="N76" i="83"/>
  <c r="L76" i="83"/>
  <c r="K76" i="83"/>
  <c r="F76" i="83"/>
  <c r="E76" i="83"/>
  <c r="D76" i="83"/>
  <c r="K75" i="83"/>
  <c r="E75" i="83"/>
  <c r="D75" i="83"/>
  <c r="O74" i="83"/>
  <c r="N74" i="83"/>
  <c r="L74" i="83"/>
  <c r="K74" i="83"/>
  <c r="F74" i="83"/>
  <c r="E74" i="83"/>
  <c r="D74" i="83"/>
  <c r="O73" i="83"/>
  <c r="N73" i="83"/>
  <c r="L73" i="83"/>
  <c r="K73" i="83"/>
  <c r="F73" i="83"/>
  <c r="E73" i="83"/>
  <c r="D73" i="83"/>
  <c r="O72" i="83"/>
  <c r="N72" i="83"/>
  <c r="L72" i="83"/>
  <c r="K72" i="83"/>
  <c r="F72" i="83"/>
  <c r="E72" i="83"/>
  <c r="D72" i="83"/>
  <c r="O71" i="83"/>
  <c r="N71" i="83"/>
  <c r="L71" i="83"/>
  <c r="K71" i="83"/>
  <c r="F71" i="83"/>
  <c r="E71" i="83"/>
  <c r="D71" i="83"/>
  <c r="O70" i="83"/>
  <c r="N70" i="83"/>
  <c r="L70" i="83"/>
  <c r="K70" i="83"/>
  <c r="F70" i="83"/>
  <c r="E70" i="83"/>
  <c r="D70" i="83"/>
  <c r="O69" i="83"/>
  <c r="N69" i="83"/>
  <c r="L69" i="83"/>
  <c r="K69" i="83"/>
  <c r="F69" i="83"/>
  <c r="E69" i="83"/>
  <c r="D69" i="83"/>
  <c r="O68" i="83"/>
  <c r="N68" i="83"/>
  <c r="L68" i="83"/>
  <c r="K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K30" i="83"/>
  <c r="F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D61" i="8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K95" i="46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G15" i="72" l="1"/>
  <c r="N15" i="72"/>
  <c r="M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E94" i="68"/>
  <c r="D94" i="68"/>
  <c r="K93" i="68"/>
  <c r="E93" i="68"/>
  <c r="D93" i="68"/>
  <c r="K92" i="68"/>
  <c r="E92" i="68"/>
  <c r="D92" i="68"/>
  <c r="K91" i="68"/>
  <c r="E91" i="68"/>
  <c r="D91" i="68"/>
  <c r="K90" i="68"/>
  <c r="E90" i="68"/>
  <c r="D90" i="68"/>
  <c r="K89" i="68"/>
  <c r="E89" i="68"/>
  <c r="D89" i="68"/>
  <c r="K88" i="68"/>
  <c r="E88" i="68"/>
  <c r="D88" i="68"/>
  <c r="K87" i="68"/>
  <c r="E87" i="68"/>
  <c r="D87" i="68"/>
  <c r="K86" i="68"/>
  <c r="E86" i="68"/>
  <c r="D86" i="68"/>
  <c r="K85" i="68"/>
  <c r="E85" i="68"/>
  <c r="D85" i="68"/>
  <c r="K84" i="68"/>
  <c r="E84" i="68"/>
  <c r="D84" i="68"/>
  <c r="K83" i="68"/>
  <c r="E83" i="68"/>
  <c r="D83" i="68"/>
  <c r="K82" i="68"/>
  <c r="E82" i="68"/>
  <c r="D82" i="68"/>
  <c r="K81" i="68"/>
  <c r="E81" i="68"/>
  <c r="D81" i="68"/>
  <c r="K80" i="68"/>
  <c r="F80" i="68"/>
  <c r="E80" i="68"/>
  <c r="D80" i="68"/>
  <c r="K79" i="68"/>
  <c r="E79" i="68"/>
  <c r="D79" i="68"/>
  <c r="K78" i="68"/>
  <c r="F78" i="68"/>
  <c r="E78" i="68"/>
  <c r="D78" i="68"/>
  <c r="K77" i="68"/>
  <c r="E77" i="68"/>
  <c r="D77" i="68"/>
  <c r="O76" i="68"/>
  <c r="N76" i="68"/>
  <c r="L76" i="68"/>
  <c r="K76" i="68"/>
  <c r="F76" i="68"/>
  <c r="E76" i="68"/>
  <c r="D76" i="68"/>
  <c r="O75" i="68"/>
  <c r="N75" i="68"/>
  <c r="L75" i="68"/>
  <c r="K75" i="68"/>
  <c r="F75" i="68"/>
  <c r="E75" i="68"/>
  <c r="D75" i="68"/>
  <c r="O74" i="68"/>
  <c r="N74" i="68"/>
  <c r="L74" i="68"/>
  <c r="K74" i="68"/>
  <c r="F74" i="68"/>
  <c r="E74" i="68"/>
  <c r="D74" i="68"/>
  <c r="O73" i="68"/>
  <c r="N73" i="68"/>
  <c r="L73" i="68"/>
  <c r="K73" i="68"/>
  <c r="F73" i="68"/>
  <c r="E73" i="68"/>
  <c r="D73" i="68"/>
  <c r="O72" i="68"/>
  <c r="N72" i="68"/>
  <c r="L72" i="68"/>
  <c r="K72" i="68"/>
  <c r="F72" i="68"/>
  <c r="E72" i="68"/>
  <c r="D72" i="68"/>
  <c r="O71" i="68"/>
  <c r="N71" i="68"/>
  <c r="L71" i="68"/>
  <c r="K71" i="68"/>
  <c r="F71" i="68"/>
  <c r="E71" i="68"/>
  <c r="D71" i="68"/>
  <c r="O70" i="68"/>
  <c r="N70" i="68"/>
  <c r="L70" i="68"/>
  <c r="K70" i="68"/>
  <c r="F70" i="68"/>
  <c r="E70" i="68"/>
  <c r="D70" i="68"/>
  <c r="O69" i="68"/>
  <c r="N69" i="68"/>
  <c r="L69" i="68"/>
  <c r="K69" i="68"/>
  <c r="F69" i="68"/>
  <c r="E69" i="68"/>
  <c r="D69" i="68"/>
  <c r="O68" i="68"/>
  <c r="N68" i="68"/>
  <c r="L68" i="68"/>
  <c r="K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E33" i="68"/>
  <c r="F55" i="66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95" i="68" l="1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F40" i="46"/>
  <c r="E40" i="46"/>
  <c r="D40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F95" i="48" l="1"/>
  <c r="I12" i="49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41" i="46"/>
  <c r="P43" i="46"/>
  <c r="P45" i="46"/>
  <c r="P47" i="46"/>
  <c r="P49" i="46"/>
  <c r="P51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E32" i="36"/>
  <c r="D32" i="36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<sst xmlns="http://schemas.openxmlformats.org/spreadsheetml/2006/main" count="2032" uniqueCount="242">
  <si>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</si>
  <si>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</si>
  <si>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</si>
  <si>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</si>
  <si>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</si>
  <si>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</si>
  <si>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</si>
  <si>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</si>
  <si>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</si>
  <si>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</si>
  <si>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</si>
  <si>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</si>
  <si>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</si>
  <si>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</si>
  <si>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</si>
  <si>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</si>
  <si>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</si>
  <si>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</si>
  <si>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</si>
  <si>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</si>
  <si>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</si>
  <si>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</si>
  <si>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</si>
  <si>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</si>
  <si>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</si>
  <si>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</si>
  <si>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</si>
  <si>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</si>
  <si>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</si>
  <si>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</si>
  <si>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</si>
  <si>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</si>
  <si>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</si>
  <si>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</si>
  <si>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</si>
  <si>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</si>
  <si>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</si>
  <si>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</si>
  <si>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</si>
  <si>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</si>
  <si>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</si>
  <si>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</si>
  <si>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</si>
  <si>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</si>
  <si>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</si>
  <si>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</si>
  <si>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</si>
  <si>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</si>
  <si>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</si>
  <si>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</si>
  <si>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</si>
  <si>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</si>
  <si>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</si>
  <si>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</si>
  <si>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</si>
  <si>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</si>
  <si>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</si>
  <si>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</si>
  <si>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</si>
  <si>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</si>
  <si>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</si>
  <si>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</si>
  <si>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</si>
  <si>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</si>
  <si>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</si>
  <si>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</si>
  <si>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</si>
  <si>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</si>
  <si>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</si>
  <si>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</si>
  <si>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</si>
  <si>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</si>
  <si>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</si>
  <si>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</si>
  <si>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</si>
  <si>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</si>
  <si>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</si>
  <si>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</si>
  <si>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</si>
  <si>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</si>
  <si>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</si>
  <si>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</si>
  <si>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</si>
  <si>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</si>
  <si>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</si>
  <si>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</si>
  <si>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</si>
  <si>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</si>
  <si>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</si>
  <si>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</si>
  <si>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</si>
  <si>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</si>
  <si>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</si>
  <si>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</si>
  <si>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</si>
  <si>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</si>
  <si>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</si>
  <si>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</si>
  <si>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</si>
  <si>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</si>
  <si>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</si>
  <si>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</si>
  <si>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</si>
  <si>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</si>
  <si>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</si>
  <si>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</si>
  <si>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</si>
  <si>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</si>
  <si>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</si>
  <si>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</si>
  <si>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</si>
  <si>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</si>
  <si>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</si>
  <si>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</si>
  <si>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</si>
  <si>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</si>
  <si>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</si>
  <si>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</si>
  <si>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</si>
  <si>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</si>
  <si>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</si>
  <si>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</si>
  <si>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</si>
  <si>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</si>
  <si>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</si>
  <si>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</si>
  <si>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</si>
  <si>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</si>
  <si>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</si>
  <si>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</si>
  <si>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</si>
  <si>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</si>
  <si>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</si>
  <si>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</si>
  <si>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</si>
  <si>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</si>
  <si>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</si>
  <si>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</si>
  <si>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</si>
  <si>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</si>
  <si>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</si>
  <si>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</si>
  <si>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</si>
  <si>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</si>
  <si>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</si>
  <si>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2007/2023</t>
  </si>
  <si>
    <t>D       2024/2023</t>
  </si>
  <si>
    <t>2024 /2023</t>
  </si>
  <si>
    <t>2024 / 2023</t>
  </si>
  <si>
    <t>2024/2023</t>
  </si>
  <si>
    <t>2023 - Dados Definitivos (09-08-2024)</t>
  </si>
  <si>
    <t>2022 - Dados Definitivos Revistos (09-08-2024)</t>
  </si>
  <si>
    <t>2021  - Dados Definitivos  ( 09-08-2022)</t>
  </si>
  <si>
    <t>2020 - Dados Definitivos (09-09-2021)</t>
  </si>
  <si>
    <t>2024 - Dados Preliminares (10-10-2024)</t>
  </si>
  <si>
    <t>FRANCA</t>
  </si>
  <si>
    <t>POLONIA</t>
  </si>
  <si>
    <t>ALEMANHA</t>
  </si>
  <si>
    <t>BELGICA</t>
  </si>
  <si>
    <t>PAISES BAIXOS</t>
  </si>
  <si>
    <t>DINAMARCA</t>
  </si>
  <si>
    <t>ESPANHA</t>
  </si>
  <si>
    <t>SUECIA</t>
  </si>
  <si>
    <t>ITALIA</t>
  </si>
  <si>
    <t>FINLANDIA</t>
  </si>
  <si>
    <t>LUXEMBURGO</t>
  </si>
  <si>
    <t>IRLANDA</t>
  </si>
  <si>
    <t>ROMENIA</t>
  </si>
  <si>
    <t>LETONIA</t>
  </si>
  <si>
    <t>AUSTRIA</t>
  </si>
  <si>
    <t>ESTONIA</t>
  </si>
  <si>
    <t>REP. CHECA</t>
  </si>
  <si>
    <t>LITUANIA</t>
  </si>
  <si>
    <t>HUNGRIA</t>
  </si>
  <si>
    <t>REINO UNIDO (IRLANDA DO NORTE)</t>
  </si>
  <si>
    <t>BULGARIA</t>
  </si>
  <si>
    <t>CHIPRE</t>
  </si>
  <si>
    <t>Setembro 2024 versus Setembro 2023</t>
  </si>
  <si>
    <t>jan-set</t>
  </si>
  <si>
    <t>out 2022 a set 2023</t>
  </si>
  <si>
    <t>out  2023 a set 2024</t>
  </si>
  <si>
    <t>Exportações por Tipo de Produto - Setembro 2024 vs Setembro 2023</t>
  </si>
  <si>
    <t>Evolução das Exportações de Vinho (NC 2204) por Mercado / Acondicionamento - setembro 2024 vs setembro 2023</t>
  </si>
  <si>
    <t>Evolução das Exportações com Destino a uma Seleção de Mercados (NC 2204) - setembro  2024 vs setembro 2023</t>
  </si>
  <si>
    <t>5 - Exportações por Tipo de produto - setembro  2024 vs setembro 2023</t>
  </si>
  <si>
    <t>7 - Evolução das Exportações de Vinho (NC 2204) por Mercado / Acondicionamento - setembro  2024 vs setembro 2023</t>
  </si>
  <si>
    <t>9 - Evolução das Exportações com Destino a uma Selecção de Mercado - setembro  2024 vs setembro 2023</t>
  </si>
  <si>
    <t>E.U.AMERICA</t>
  </si>
  <si>
    <t>BRASIL</t>
  </si>
  <si>
    <t>REINO UNIDO</t>
  </si>
  <si>
    <t>CANADA</t>
  </si>
  <si>
    <t>ANGOLA</t>
  </si>
  <si>
    <t>FEDERAÇÃO RUSSA</t>
  </si>
  <si>
    <t>SUICA</t>
  </si>
  <si>
    <t>PAISES PT N/ DETERM.</t>
  </si>
  <si>
    <t>NORUEGA</t>
  </si>
  <si>
    <t>JAPAO</t>
  </si>
  <si>
    <t>GUINE BISSAU</t>
  </si>
  <si>
    <t>CHINA</t>
  </si>
  <si>
    <t>UCRANIA</t>
  </si>
  <si>
    <t>MACAU</t>
  </si>
  <si>
    <t>COLOMBIA</t>
  </si>
  <si>
    <t>AUSTRALIA</t>
  </si>
  <si>
    <t>COREIA DO SUL</t>
  </si>
  <si>
    <t>MOCAMBIQUE</t>
  </si>
  <si>
    <t>S.TOME PRINCIPE</t>
  </si>
  <si>
    <t>ISRAEL</t>
  </si>
  <si>
    <t>EMIRATOS ARABES</t>
  </si>
  <si>
    <t>SUAZILANDIA</t>
  </si>
  <si>
    <t>CABO VERDE</t>
  </si>
  <si>
    <t>MEXICO</t>
  </si>
  <si>
    <t>AFRICA DO SUL</t>
  </si>
  <si>
    <t>BIELORRUSSIA</t>
  </si>
  <si>
    <t>SINGAPURA</t>
  </si>
  <si>
    <t>REP. ESLOVACA</t>
  </si>
  <si>
    <t>MALTA</t>
  </si>
  <si>
    <t>PARAGUAI</t>
  </si>
  <si>
    <t>URUGUAI</t>
  </si>
  <si>
    <t>NIGERIA</t>
  </si>
  <si>
    <t>TURQUIA</t>
  </si>
  <si>
    <t>RUANDA</t>
  </si>
  <si>
    <t>ISLANDIA</t>
  </si>
  <si>
    <t>GANA</t>
  </si>
  <si>
    <t>TAIWAN</t>
  </si>
  <si>
    <t>MARROCOS</t>
  </si>
  <si>
    <t>SENEGAL</t>
  </si>
  <si>
    <t>COSTA DO MARFIM</t>
  </si>
  <si>
    <t>TIMOR LESTE</t>
  </si>
  <si>
    <t>PROV/ABAST.BORDO PT</t>
  </si>
  <si>
    <t>VENEZUELA</t>
  </si>
  <si>
    <t>GRECIA</t>
  </si>
  <si>
    <t>CATAR</t>
  </si>
  <si>
    <t>INDONESIA</t>
  </si>
  <si>
    <t>NOVA ZELANDIA</t>
  </si>
  <si>
    <t>REP.DOMINICANA</t>
  </si>
  <si>
    <t>HONG-KONG</t>
  </si>
  <si>
    <t>ANDORRA</t>
  </si>
  <si>
    <t>INDIA</t>
  </si>
  <si>
    <t>ILHAS CAIMO</t>
  </si>
  <si>
    <t>BERMUDAS</t>
  </si>
  <si>
    <t>TOBAGO E TRINDADE</t>
  </si>
  <si>
    <t>,,,,,,,,,,,,,,,,,,,,,,,,,,,,,,,,,,,,,,,,,,,,,,,,,,,,,,,,,,,,,,,,,,,,,,,,,,,,,,,,,,,,,,,,,,,,,,,,,,,,,,,,,,,,,,,,,,,,,,,,,,,,,,,,,,,,,,,,,,,,,,,,,,,,,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</si>
</sst>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4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4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2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0" fillId="0" borderId="31" xfId="0" applyNumberFormat="1" applyBorder="1"/>
    <xf numFmtId="0" fontId="9" fillId="0" borderId="98" xfId="0" applyFont="1" applyBorder="1" applyAlignment="1">
      <alignment horizontal="center"/>
    </xf>
    <xf numFmtId="4" fontId="0" fillId="0" borderId="90" xfId="0" applyNumberFormat="1" applyBorder="1"/>
    <xf numFmtId="4" fontId="0" fillId="0" borderId="88" xfId="0" applyNumberFormat="1" applyBorder="1"/>
    <xf numFmtId="0" fontId="0" fillId="0" borderId="0" xfId="0" applyAlignment="1">
      <alignment horizontal="left"/>
    </xf>
    <xf numFmtId="3" fontId="0" fillId="0" borderId="99" xfId="0" applyNumberFormat="1" applyBorder="1"/>
    <xf numFmtId="3" fontId="0" fillId="0" borderId="100" xfId="0" applyNumberFormat="1" applyBorder="1"/>
    <xf numFmtId="3" fontId="0" fillId="0" borderId="101" xfId="0" applyNumberFormat="1" applyBorder="1"/>
    <xf numFmtId="164" fontId="5" fillId="0" borderId="5" xfId="0" applyNumberFormat="1" applyFont="1" applyBorder="1"/>
    <xf numFmtId="164" fontId="5" fillId="0" borderId="103" xfId="0" applyNumberFormat="1" applyFont="1" applyBorder="1"/>
    <xf numFmtId="0" fontId="15" fillId="0" borderId="0" xfId="0" applyFont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6" fontId="9" fillId="2" borderId="59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938963.28800000018</c:v>
                </c:pt>
                <c:pt idx="16">
                  <c:v>924632.3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2689.9079999999999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518031.63799999986</c:v>
                </c:pt>
                <c:pt idx="16">
                  <c:v>516592.04000000021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205343.67500000002</c:v>
                </c:pt>
                <c:pt idx="16">
                  <c:v>197581.58900000004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733619.61300000013</c:v>
                </c:pt>
                <c:pt idx="16">
                  <c:v>727050.71100000001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418166.49</c:v>
                </c:pt>
                <c:pt idx="15">
                  <c:v>405350.3519999999</c:v>
                </c:pt>
                <c:pt idx="16">
                  <c:v>407506.523999998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202578.51500000001</c:v>
                </c:pt>
                <c:pt idx="16">
                  <c:v>194891.68100000001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252833.37699999998</c:v>
                </c:pt>
                <c:pt idx="15">
                  <c:v>202771.83699999988</c:v>
                </c:pt>
                <c:pt idx="16">
                  <c:v>212614.84299999799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520796.79799999984</c:v>
                </c:pt>
                <c:pt idx="16">
                  <c:v>519281.94800000021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76200</xdr:rowOff>
    </xdr:from>
    <xdr:to>
      <xdr:col>19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abSelected="1" zoomScaleNormal="100" workbookViewId="0">
      <selection activeCell="O18" sqref="O18"/>
    </sheetView>
  </sheetViews>
  <sheetFormatPr defaultRowHeight="15" x14ac:dyDescent="0.25"/>
  <cols>
    <col min="1" max="1" width="3.140625" customWidth="1"/>
  </cols>
  <sheetData>
    <row r="2" spans="2:11" ht="15.75" x14ac:dyDescent="0.25">
      <c r="E2" s="319" t="s">
        <v>25</v>
      </c>
      <c r="F2" s="319"/>
      <c r="G2" s="319"/>
      <c r="H2" s="319"/>
      <c r="I2" s="319"/>
      <c r="J2" s="319"/>
      <c r="K2" s="319"/>
    </row>
    <row r="3" spans="2:11" ht="15.75" x14ac:dyDescent="0.25">
      <c r="E3" s="319" t="s">
        <v>177</v>
      </c>
      <c r="F3" s="319"/>
      <c r="G3" s="319"/>
      <c r="H3" s="319"/>
      <c r="I3" s="319"/>
      <c r="J3" s="319"/>
      <c r="K3" s="319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184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185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186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116</v>
      </c>
    </row>
    <row r="29" spans="2:8" ht="15.95" customHeight="1" x14ac:dyDescent="0.25">
      <c r="B29" s="5"/>
    </row>
    <row r="30" spans="2:8" x14ac:dyDescent="0.25">
      <c r="B30" s="267" t="s">
        <v>117</v>
      </c>
    </row>
    <row r="31" spans="2:8" x14ac:dyDescent="0.25">
      <c r="B31" s="5"/>
    </row>
    <row r="32" spans="2:8" x14ac:dyDescent="0.25">
      <c r="B32" s="267" t="s">
        <v>118</v>
      </c>
    </row>
    <row r="33" spans="2:2" x14ac:dyDescent="0.25">
      <c r="B33" s="5"/>
    </row>
    <row r="34" spans="2:2" x14ac:dyDescent="0.25">
      <c r="B34" s="267" t="s">
        <v>119</v>
      </c>
    </row>
    <row r="36" spans="2:2" x14ac:dyDescent="0.25">
      <c r="B36" s="267" t="s">
        <v>120</v>
      </c>
    </row>
    <row r="38" spans="2:2" x14ac:dyDescent="0.25">
      <c r="B38" s="267" t="s">
        <v>121</v>
      </c>
    </row>
    <row r="39" spans="2:2" x14ac:dyDescent="0.25">
      <c r="B39" s="267"/>
    </row>
    <row r="40" spans="2:2" x14ac:dyDescent="0.25">
      <c r="B40" s="267" t="s">
        <v>122</v>
      </c>
    </row>
    <row r="42" spans="2:2" x14ac:dyDescent="0.25">
      <c r="B42" s="267" t="s">
        <v>123</v>
      </c>
    </row>
    <row r="44" spans="2:2" x14ac:dyDescent="0.25">
      <c r="B44" s="267" t="s">
        <v>124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125</v>
      </c>
    </row>
    <row r="56" spans="2:2" x14ac:dyDescent="0.25">
      <c r="B56" s="267" t="s">
        <v>126</v>
      </c>
    </row>
    <row r="58" spans="2:2" x14ac:dyDescent="0.25">
      <c r="B58" s="267" t="s">
        <v>127</v>
      </c>
    </row>
    <row r="60" spans="2:2" x14ac:dyDescent="0.25">
      <c r="B60" s="267" t="s">
        <v>128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A19" sqref="A19:XFD19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  <col min="18" max="18" width="11" bestFit="1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2" t="s">
        <v>3</v>
      </c>
      <c r="B4" s="366" t="s">
        <v>1</v>
      </c>
      <c r="C4" s="358"/>
      <c r="D4" s="366" t="s">
        <v>104</v>
      </c>
      <c r="E4" s="358"/>
      <c r="F4" s="130" t="s">
        <v>0</v>
      </c>
      <c r="H4" s="375" t="s">
        <v>19</v>
      </c>
      <c r="I4" s="376"/>
      <c r="J4" s="366" t="s">
        <v>13</v>
      </c>
      <c r="K4" s="359"/>
      <c r="L4" s="130" t="s">
        <v>0</v>
      </c>
      <c r="N4" s="357" t="s">
        <v>22</v>
      </c>
      <c r="O4" s="358"/>
      <c r="P4" s="130" t="s">
        <v>0</v>
      </c>
    </row>
    <row r="5" spans="1:17" x14ac:dyDescent="0.25">
      <c r="A5" s="373"/>
      <c r="B5" s="367" t="s">
        <v>178</v>
      </c>
      <c r="C5" s="361"/>
      <c r="D5" s="367" t="str">
        <f>B5</f>
        <v>jan-set</v>
      </c>
      <c r="E5" s="361"/>
      <c r="F5" s="131" t="s">
        <v>148</v>
      </c>
      <c r="H5" s="355" t="str">
        <f>B5</f>
        <v>jan-set</v>
      </c>
      <c r="I5" s="361"/>
      <c r="J5" s="367" t="str">
        <f>B5</f>
        <v>jan-set</v>
      </c>
      <c r="K5" s="356"/>
      <c r="L5" s="131" t="str">
        <f>F5</f>
        <v>2024 / 2023</v>
      </c>
      <c r="N5" s="355" t="str">
        <f>B5</f>
        <v>jan-set</v>
      </c>
      <c r="O5" s="356"/>
      <c r="P5" s="131" t="str">
        <f>L5</f>
        <v>2024 / 2023</v>
      </c>
    </row>
    <row r="6" spans="1:17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187</v>
      </c>
      <c r="B7" s="19">
        <v>182674.80000000005</v>
      </c>
      <c r="C7" s="147">
        <v>179080.15999999997</v>
      </c>
      <c r="D7" s="214">
        <f>B7/$B$33</f>
        <v>7.5793152507802247E-2</v>
      </c>
      <c r="E7" s="246">
        <f>C7/$C$33</f>
        <v>6.8955057387841454E-2</v>
      </c>
      <c r="F7" s="52">
        <f>(C7-B7)/B7</f>
        <v>-1.9677809966125986E-2</v>
      </c>
      <c r="H7" s="19">
        <v>77068.95399999994</v>
      </c>
      <c r="I7" s="147">
        <v>76861.208000000013</v>
      </c>
      <c r="J7" s="214">
        <f t="shared" ref="J7:J32" si="0">H7/$H$33</f>
        <v>0.113202280670755</v>
      </c>
      <c r="K7" s="246">
        <f>I7/$I$33</f>
        <v>0.11012963702317836</v>
      </c>
      <c r="L7" s="52">
        <f>(I7-H7)/H7</f>
        <v>-2.6955860851559836E-3</v>
      </c>
      <c r="N7" s="40">
        <f t="shared" ref="N7:N33" si="1">(H7/B7)*10</f>
        <v>4.2189154716468789</v>
      </c>
      <c r="O7" s="149">
        <f t="shared" ref="O7:O33" si="2">(I7/C7)*10</f>
        <v>4.2920001858385666</v>
      </c>
      <c r="P7" s="52">
        <f>(O7-N7)/N7</f>
        <v>1.732310464214128E-2</v>
      </c>
      <c r="Q7" s="2"/>
    </row>
    <row r="8" spans="1:17" ht="20.100000000000001" customHeight="1" x14ac:dyDescent="0.25">
      <c r="A8" s="8" t="s">
        <v>155</v>
      </c>
      <c r="B8" s="19">
        <v>256172.07000000012</v>
      </c>
      <c r="C8" s="140">
        <v>247550.27</v>
      </c>
      <c r="D8" s="214">
        <f t="shared" ref="D8:D32" si="3">B8/$B$33</f>
        <v>0.10628772424959215</v>
      </c>
      <c r="E8" s="215">
        <f t="shared" ref="E8:E32" si="4">C8/$C$33</f>
        <v>9.5319565686258309E-2</v>
      </c>
      <c r="F8" s="52">
        <f t="shared" ref="F8:F33" si="5">(C8-B8)/B8</f>
        <v>-3.3656284231142489E-2</v>
      </c>
      <c r="H8" s="19">
        <v>74813.607999999935</v>
      </c>
      <c r="I8" s="140">
        <v>76003.864999999976</v>
      </c>
      <c r="J8" s="214">
        <f t="shared" si="0"/>
        <v>0.10988952893804477</v>
      </c>
      <c r="K8" s="215">
        <f t="shared" ref="K8:K32" si="6">I8/$I$33</f>
        <v>0.10890120364499926</v>
      </c>
      <c r="L8" s="52">
        <f t="shared" ref="L8:L33" si="7">(I8-H8)/H8</f>
        <v>1.5909632375971528E-2</v>
      </c>
      <c r="N8" s="40">
        <f t="shared" si="1"/>
        <v>2.9204435909035631</v>
      </c>
      <c r="O8" s="143">
        <f t="shared" si="2"/>
        <v>3.0702396325400887</v>
      </c>
      <c r="P8" s="52">
        <f t="shared" ref="P8:P33" si="8">(O8-N8)/N8</f>
        <v>5.129222221689269E-2</v>
      </c>
      <c r="Q8" s="2"/>
    </row>
    <row r="9" spans="1:17" ht="20.100000000000001" customHeight="1" x14ac:dyDescent="0.25">
      <c r="A9" s="8" t="s">
        <v>188</v>
      </c>
      <c r="B9" s="19">
        <v>190522.2300000001</v>
      </c>
      <c r="C9" s="140">
        <v>216920.8599999999</v>
      </c>
      <c r="D9" s="214">
        <f t="shared" si="3"/>
        <v>7.9049110411050574E-2</v>
      </c>
      <c r="E9" s="215">
        <f t="shared" si="4"/>
        <v>8.3525670012356001E-2</v>
      </c>
      <c r="F9" s="52">
        <f t="shared" si="5"/>
        <v>0.1385593166739639</v>
      </c>
      <c r="H9" s="19">
        <v>57925.095999999969</v>
      </c>
      <c r="I9" s="140">
        <v>65996.46199999997</v>
      </c>
      <c r="J9" s="214">
        <f t="shared" si="0"/>
        <v>8.5082937226219901E-2</v>
      </c>
      <c r="K9" s="215">
        <f t="shared" si="6"/>
        <v>9.4562219278078216E-2</v>
      </c>
      <c r="L9" s="52">
        <f t="shared" si="7"/>
        <v>0.13934143501462659</v>
      </c>
      <c r="N9" s="40">
        <f t="shared" si="1"/>
        <v>3.0403326687914549</v>
      </c>
      <c r="O9" s="143">
        <f t="shared" si="2"/>
        <v>3.0424211853115462</v>
      </c>
      <c r="P9" s="52">
        <f t="shared" si="8"/>
        <v>6.8693684132974391E-4</v>
      </c>
      <c r="Q9" s="2"/>
    </row>
    <row r="10" spans="1:17" ht="20.100000000000001" customHeight="1" x14ac:dyDescent="0.25">
      <c r="A10" s="8" t="s">
        <v>189</v>
      </c>
      <c r="B10" s="19">
        <v>176101.03999999998</v>
      </c>
      <c r="C10" s="140">
        <v>151613.31999999977</v>
      </c>
      <c r="D10" s="214">
        <f t="shared" si="3"/>
        <v>7.3065649895347251E-2</v>
      </c>
      <c r="E10" s="215">
        <f t="shared" si="4"/>
        <v>5.8378913562290517E-2</v>
      </c>
      <c r="F10" s="52">
        <f t="shared" si="5"/>
        <v>-0.13905494254889242</v>
      </c>
      <c r="H10" s="19">
        <v>67140.996999999974</v>
      </c>
      <c r="I10" s="140">
        <v>52615.916000000041</v>
      </c>
      <c r="J10" s="214">
        <f t="shared" si="0"/>
        <v>9.8619659310652155E-2</v>
      </c>
      <c r="K10" s="215">
        <f t="shared" si="6"/>
        <v>7.5390068429864468E-2</v>
      </c>
      <c r="L10" s="52">
        <f t="shared" si="7"/>
        <v>-0.21633698707214519</v>
      </c>
      <c r="N10" s="40">
        <f t="shared" si="1"/>
        <v>3.8126405727075765</v>
      </c>
      <c r="O10" s="143">
        <f t="shared" si="2"/>
        <v>3.4704019409376512</v>
      </c>
      <c r="P10" s="52">
        <f t="shared" si="8"/>
        <v>-8.976420022905067E-2</v>
      </c>
      <c r="Q10" s="2"/>
    </row>
    <row r="11" spans="1:17" ht="20.100000000000001" customHeight="1" x14ac:dyDescent="0.25">
      <c r="A11" s="8" t="s">
        <v>190</v>
      </c>
      <c r="B11" s="19">
        <v>94807.970000000016</v>
      </c>
      <c r="C11" s="140">
        <v>93414.849999999977</v>
      </c>
      <c r="D11" s="214">
        <f t="shared" si="3"/>
        <v>3.9336541926774465E-2</v>
      </c>
      <c r="E11" s="215">
        <f t="shared" si="4"/>
        <v>3.5969514113828129E-2</v>
      </c>
      <c r="F11" s="52">
        <f t="shared" si="5"/>
        <v>-1.4694123289424283E-2</v>
      </c>
      <c r="H11" s="19">
        <v>37729.280999999995</v>
      </c>
      <c r="I11" s="140">
        <v>37822.518999999986</v>
      </c>
      <c r="J11" s="214">
        <f t="shared" si="0"/>
        <v>5.5418432917459688E-2</v>
      </c>
      <c r="K11" s="215">
        <f t="shared" si="6"/>
        <v>5.4193531394565966E-2</v>
      </c>
      <c r="L11" s="52">
        <f t="shared" si="7"/>
        <v>2.471237127471109E-3</v>
      </c>
      <c r="N11" s="40">
        <f t="shared" si="1"/>
        <v>3.9795473945914028</v>
      </c>
      <c r="O11" s="143">
        <f t="shared" si="2"/>
        <v>4.0488764901940106</v>
      </c>
      <c r="P11" s="52">
        <f t="shared" si="8"/>
        <v>1.7421351909725432E-2</v>
      </c>
      <c r="Q11" s="2"/>
    </row>
    <row r="12" spans="1:17" ht="20.100000000000001" customHeight="1" x14ac:dyDescent="0.25">
      <c r="A12" s="8" t="s">
        <v>157</v>
      </c>
      <c r="B12" s="19">
        <v>163750.31000000003</v>
      </c>
      <c r="C12" s="140">
        <v>158962.71999999988</v>
      </c>
      <c r="D12" s="214">
        <f t="shared" si="3"/>
        <v>6.7941238851937397E-2</v>
      </c>
      <c r="E12" s="215">
        <f t="shared" si="4"/>
        <v>6.1208809954868063E-2</v>
      </c>
      <c r="F12" s="52">
        <f t="shared" si="5"/>
        <v>-2.9237135490003903E-2</v>
      </c>
      <c r="H12" s="19">
        <v>36044.114999999991</v>
      </c>
      <c r="I12" s="140">
        <v>35765.147999999994</v>
      </c>
      <c r="J12" s="214">
        <f t="shared" si="0"/>
        <v>5.2943186730664241E-2</v>
      </c>
      <c r="K12" s="215">
        <f t="shared" si="6"/>
        <v>5.1245652648605942E-2</v>
      </c>
      <c r="L12" s="52">
        <f t="shared" si="7"/>
        <v>-7.7395990996032777E-3</v>
      </c>
      <c r="N12" s="40">
        <f t="shared" si="1"/>
        <v>2.2011631611567628</v>
      </c>
      <c r="O12" s="143">
        <f t="shared" si="2"/>
        <v>2.2499079029347273</v>
      </c>
      <c r="P12" s="52">
        <f t="shared" si="8"/>
        <v>2.2144992537649049E-2</v>
      </c>
      <c r="Q12" s="2"/>
    </row>
    <row r="13" spans="1:17" ht="20.100000000000001" customHeight="1" x14ac:dyDescent="0.25">
      <c r="A13" s="8" t="s">
        <v>159</v>
      </c>
      <c r="B13" s="19">
        <v>102079.50999999997</v>
      </c>
      <c r="C13" s="140">
        <v>98790.27999999997</v>
      </c>
      <c r="D13" s="214">
        <f t="shared" si="3"/>
        <v>4.2353558724858166E-2</v>
      </c>
      <c r="E13" s="215">
        <f t="shared" si="4"/>
        <v>3.8039330692807759E-2</v>
      </c>
      <c r="F13" s="52">
        <f t="shared" si="5"/>
        <v>-3.2222235392783495E-2</v>
      </c>
      <c r="H13" s="19">
        <v>32858.241000000016</v>
      </c>
      <c r="I13" s="140">
        <v>34869.212999999974</v>
      </c>
      <c r="J13" s="214">
        <f t="shared" si="0"/>
        <v>4.8263634407563316E-2</v>
      </c>
      <c r="K13" s="215">
        <f t="shared" si="6"/>
        <v>4.9961923197640729E-2</v>
      </c>
      <c r="L13" s="52">
        <f t="shared" si="7"/>
        <v>6.1201450193269835E-2</v>
      </c>
      <c r="N13" s="40">
        <f t="shared" si="1"/>
        <v>3.2188870224788531</v>
      </c>
      <c r="O13" s="143">
        <f t="shared" si="2"/>
        <v>3.5296198168483768</v>
      </c>
      <c r="P13" s="52">
        <f t="shared" si="8"/>
        <v>9.6534234410696876E-2</v>
      </c>
      <c r="Q13" s="2"/>
    </row>
    <row r="14" spans="1:17" ht="20.100000000000001" customHeight="1" x14ac:dyDescent="0.25">
      <c r="A14" s="8" t="s">
        <v>191</v>
      </c>
      <c r="B14" s="19">
        <v>275784.66999999975</v>
      </c>
      <c r="C14" s="140">
        <v>263486.98000000004</v>
      </c>
      <c r="D14" s="214">
        <f t="shared" si="3"/>
        <v>0.11442513993514097</v>
      </c>
      <c r="E14" s="215">
        <f t="shared" si="4"/>
        <v>0.10145601738824131</v>
      </c>
      <c r="F14" s="52">
        <f t="shared" si="5"/>
        <v>-4.4591637381438648E-2</v>
      </c>
      <c r="H14" s="19">
        <v>33534.39800000003</v>
      </c>
      <c r="I14" s="140">
        <v>29392.939000000006</v>
      </c>
      <c r="J14" s="214">
        <f t="shared" si="0"/>
        <v>4.9256803647819217E-2</v>
      </c>
      <c r="K14" s="215">
        <f t="shared" si="6"/>
        <v>4.2115311316918459E-2</v>
      </c>
      <c r="L14" s="52">
        <f t="shared" si="7"/>
        <v>-0.12349883245257663</v>
      </c>
      <c r="N14" s="40">
        <f t="shared" si="1"/>
        <v>1.215963091784618</v>
      </c>
      <c r="O14" s="143">
        <f t="shared" si="2"/>
        <v>1.1155366766130153</v>
      </c>
      <c r="P14" s="52">
        <f t="shared" si="8"/>
        <v>-8.2590019261366845E-2</v>
      </c>
      <c r="Q14" s="2"/>
    </row>
    <row r="15" spans="1:17" ht="20.100000000000001" customHeight="1" x14ac:dyDescent="0.25">
      <c r="A15" s="8" t="s">
        <v>158</v>
      </c>
      <c r="B15" s="19">
        <v>80199.379999999961</v>
      </c>
      <c r="C15" s="140">
        <v>78671.489999999976</v>
      </c>
      <c r="D15" s="214">
        <f t="shared" si="3"/>
        <v>3.3275327737439325E-2</v>
      </c>
      <c r="E15" s="215">
        <f t="shared" si="4"/>
        <v>3.0292563440511743E-2</v>
      </c>
      <c r="F15" s="52">
        <f t="shared" si="5"/>
        <v>-1.9051144784410872E-2</v>
      </c>
      <c r="H15" s="19">
        <v>29480.985000000008</v>
      </c>
      <c r="I15" s="140">
        <v>29152.919000000013</v>
      </c>
      <c r="J15" s="214">
        <f t="shared" si="0"/>
        <v>4.3302971757217847E-2</v>
      </c>
      <c r="K15" s="215">
        <f t="shared" si="6"/>
        <v>4.177140161049929E-2</v>
      </c>
      <c r="L15" s="52">
        <f t="shared" si="7"/>
        <v>-1.1128054235636807E-2</v>
      </c>
      <c r="N15" s="40">
        <f t="shared" si="1"/>
        <v>3.6759617094296764</v>
      </c>
      <c r="O15" s="143">
        <f t="shared" si="2"/>
        <v>3.7056523271645192</v>
      </c>
      <c r="P15" s="52">
        <f t="shared" si="8"/>
        <v>8.0769659974095093E-3</v>
      </c>
      <c r="Q15" s="2"/>
    </row>
    <row r="16" spans="1:17" ht="20.100000000000001" customHeight="1" x14ac:dyDescent="0.25">
      <c r="A16" s="8" t="s">
        <v>156</v>
      </c>
      <c r="B16" s="19">
        <v>117821.45000000001</v>
      </c>
      <c r="C16" s="140">
        <v>121213.05000000003</v>
      </c>
      <c r="D16" s="214">
        <f t="shared" si="3"/>
        <v>4.888500837849772E-2</v>
      </c>
      <c r="E16" s="215">
        <f t="shared" si="4"/>
        <v>4.667324855475502E-2</v>
      </c>
      <c r="F16" s="52">
        <f t="shared" si="5"/>
        <v>2.8785929896466392E-2</v>
      </c>
      <c r="H16" s="19">
        <v>27057.557999999986</v>
      </c>
      <c r="I16" s="140">
        <v>28416.849000000002</v>
      </c>
      <c r="J16" s="214">
        <f t="shared" si="0"/>
        <v>3.9743335234330976E-2</v>
      </c>
      <c r="K16" s="215">
        <f t="shared" si="6"/>
        <v>4.0716732759553675E-2</v>
      </c>
      <c r="L16" s="52">
        <f t="shared" si="7"/>
        <v>5.0237016954745743E-2</v>
      </c>
      <c r="N16" s="40">
        <f t="shared" si="1"/>
        <v>2.2964882879984914</v>
      </c>
      <c r="O16" s="143">
        <f t="shared" si="2"/>
        <v>2.3443720787489459</v>
      </c>
      <c r="P16" s="52">
        <f t="shared" si="8"/>
        <v>2.0850875225750781E-2</v>
      </c>
      <c r="Q16" s="2"/>
    </row>
    <row r="17" spans="1:17" ht="20.100000000000001" customHeight="1" x14ac:dyDescent="0.25">
      <c r="A17" s="8" t="s">
        <v>192</v>
      </c>
      <c r="B17" s="19">
        <v>43864.079999999994</v>
      </c>
      <c r="C17" s="140">
        <v>119127.36</v>
      </c>
      <c r="D17" s="214">
        <f t="shared" si="3"/>
        <v>1.8199537675992732E-2</v>
      </c>
      <c r="E17" s="215">
        <f t="shared" si="4"/>
        <v>4.5870150804321642E-2</v>
      </c>
      <c r="F17" s="52">
        <f t="shared" si="5"/>
        <v>1.7158294440462449</v>
      </c>
      <c r="H17" s="19">
        <v>9125.8320000000022</v>
      </c>
      <c r="I17" s="140">
        <v>25639.969999999998</v>
      </c>
      <c r="J17" s="214">
        <f t="shared" si="0"/>
        <v>1.3404424762507592E-2</v>
      </c>
      <c r="K17" s="215">
        <f t="shared" si="6"/>
        <v>3.6737915820750332E-2</v>
      </c>
      <c r="L17" s="52">
        <f t="shared" si="7"/>
        <v>1.8096035517638274</v>
      </c>
      <c r="N17" s="40">
        <f t="shared" si="1"/>
        <v>2.0804795176372108</v>
      </c>
      <c r="O17" s="143">
        <f t="shared" si="2"/>
        <v>2.1523158072167465</v>
      </c>
      <c r="P17" s="52">
        <f t="shared" si="8"/>
        <v>3.4528717524275256E-2</v>
      </c>
      <c r="Q17" s="2"/>
    </row>
    <row r="18" spans="1:17" ht="20.100000000000001" customHeight="1" x14ac:dyDescent="0.25">
      <c r="A18" s="8" t="s">
        <v>193</v>
      </c>
      <c r="B18" s="19">
        <v>72173.510000000024</v>
      </c>
      <c r="C18" s="140">
        <v>63240.580000000009</v>
      </c>
      <c r="D18" s="214">
        <f t="shared" si="3"/>
        <v>2.994533373214801E-2</v>
      </c>
      <c r="E18" s="215">
        <f t="shared" si="4"/>
        <v>2.4350870711419843E-2</v>
      </c>
      <c r="F18" s="52">
        <f t="shared" si="5"/>
        <v>-0.12377020322276154</v>
      </c>
      <c r="H18" s="19">
        <v>24881.658999999996</v>
      </c>
      <c r="I18" s="140">
        <v>21856.992000000017</v>
      </c>
      <c r="J18" s="214">
        <f t="shared" si="0"/>
        <v>3.6547278761198954E-2</v>
      </c>
      <c r="K18" s="215">
        <f t="shared" si="6"/>
        <v>3.131752229783475E-2</v>
      </c>
      <c r="L18" s="52">
        <f t="shared" si="7"/>
        <v>-0.1215621112724027</v>
      </c>
      <c r="N18" s="40">
        <f t="shared" si="1"/>
        <v>3.4474780289887508</v>
      </c>
      <c r="O18" s="143">
        <f t="shared" si="2"/>
        <v>3.4561656455396221</v>
      </c>
      <c r="P18" s="52">
        <f t="shared" si="8"/>
        <v>2.5199918542830272E-3</v>
      </c>
      <c r="Q18" s="2"/>
    </row>
    <row r="19" spans="1:17" ht="20.100000000000001" customHeight="1" x14ac:dyDescent="0.25">
      <c r="A19" s="8" t="s">
        <v>161</v>
      </c>
      <c r="B19" s="19">
        <v>72594.969999999987</v>
      </c>
      <c r="C19" s="140">
        <v>209287.26000000013</v>
      </c>
      <c r="D19" s="214">
        <f t="shared" si="3"/>
        <v>3.0120200665386395E-2</v>
      </c>
      <c r="E19" s="215">
        <f t="shared" si="4"/>
        <v>8.0586342026074273E-2</v>
      </c>
      <c r="F19" s="52">
        <f t="shared" si="5"/>
        <v>1.882944369286194</v>
      </c>
      <c r="H19" s="19">
        <v>15435.129999999994</v>
      </c>
      <c r="I19" s="140">
        <v>21006.485000000001</v>
      </c>
      <c r="J19" s="214">
        <f t="shared" si="0"/>
        <v>2.2671800092805092E-2</v>
      </c>
      <c r="K19" s="215">
        <f t="shared" si="6"/>
        <v>3.0098883798220302E-2</v>
      </c>
      <c r="L19" s="52">
        <f t="shared" si="7"/>
        <v>0.36095290418674864</v>
      </c>
      <c r="N19" s="40">
        <f t="shared" si="1"/>
        <v>2.1261982751697532</v>
      </c>
      <c r="O19" s="143">
        <f t="shared" si="2"/>
        <v>1.0037154196581286</v>
      </c>
      <c r="P19" s="52">
        <f t="shared" si="8"/>
        <v>-0.5279295297246005</v>
      </c>
      <c r="Q19" s="2"/>
    </row>
    <row r="20" spans="1:17" ht="20.100000000000001" customHeight="1" x14ac:dyDescent="0.25">
      <c r="A20" s="8" t="s">
        <v>162</v>
      </c>
      <c r="B20" s="19">
        <v>73712.12999999999</v>
      </c>
      <c r="C20" s="140">
        <v>72677.040000000023</v>
      </c>
      <c r="D20" s="214">
        <f t="shared" si="3"/>
        <v>3.0583718776563289E-2</v>
      </c>
      <c r="E20" s="215">
        <f t="shared" si="4"/>
        <v>2.7984392374780381E-2</v>
      </c>
      <c r="F20" s="52">
        <f t="shared" si="5"/>
        <v>-1.4042329261140161E-2</v>
      </c>
      <c r="H20" s="19">
        <v>18133.763999999999</v>
      </c>
      <c r="I20" s="140">
        <v>17836.091</v>
      </c>
      <c r="J20" s="214">
        <f t="shared" si="0"/>
        <v>2.663567280211477E-2</v>
      </c>
      <c r="K20" s="215">
        <f t="shared" si="6"/>
        <v>2.5556223729171393E-2</v>
      </c>
      <c r="L20" s="52">
        <f t="shared" si="7"/>
        <v>-1.6415400575412742E-2</v>
      </c>
      <c r="N20" s="40">
        <f t="shared" si="1"/>
        <v>2.4600786871848639</v>
      </c>
      <c r="O20" s="143">
        <f t="shared" si="2"/>
        <v>2.454157599153735</v>
      </c>
      <c r="P20" s="52">
        <f t="shared" si="8"/>
        <v>-2.4068693664041131E-3</v>
      </c>
      <c r="Q20" s="2"/>
    </row>
    <row r="21" spans="1:17" ht="20.100000000000001" customHeight="1" x14ac:dyDescent="0.25">
      <c r="A21" s="8" t="s">
        <v>160</v>
      </c>
      <c r="B21" s="19">
        <v>39511.01</v>
      </c>
      <c r="C21" s="140">
        <v>47705.690000000017</v>
      </c>
      <c r="D21" s="214">
        <f t="shared" si="3"/>
        <v>1.6393416096075097E-2</v>
      </c>
      <c r="E21" s="215">
        <f t="shared" si="4"/>
        <v>1.8369140342942375E-2</v>
      </c>
      <c r="F21" s="52">
        <f t="shared" si="5"/>
        <v>0.20740244301525104</v>
      </c>
      <c r="H21" s="19">
        <v>14024.083000000006</v>
      </c>
      <c r="I21" s="140">
        <v>16039.21700000001</v>
      </c>
      <c r="J21" s="214">
        <f t="shared" si="0"/>
        <v>2.0599191990019299E-2</v>
      </c>
      <c r="K21" s="215">
        <f t="shared" si="6"/>
        <v>2.2981594907355511E-2</v>
      </c>
      <c r="L21" s="52">
        <f t="shared" si="7"/>
        <v>0.14369096360881511</v>
      </c>
      <c r="N21" s="40">
        <f t="shared" si="1"/>
        <v>3.5494114172226943</v>
      </c>
      <c r="O21" s="143">
        <f t="shared" si="2"/>
        <v>3.3621182295026033</v>
      </c>
      <c r="P21" s="52">
        <f t="shared" si="8"/>
        <v>-5.2767393154621152E-2</v>
      </c>
      <c r="Q21" s="2"/>
    </row>
    <row r="22" spans="1:17" ht="20.100000000000001" customHeight="1" x14ac:dyDescent="0.25">
      <c r="A22" s="8" t="s">
        <v>194</v>
      </c>
      <c r="B22" s="19">
        <v>3850.9800000000009</v>
      </c>
      <c r="C22" s="140">
        <v>3929.5499999999988</v>
      </c>
      <c r="D22" s="214">
        <f t="shared" si="3"/>
        <v>1.5978006514554624E-3</v>
      </c>
      <c r="E22" s="215">
        <f t="shared" si="4"/>
        <v>1.5130785328670263E-3</v>
      </c>
      <c r="F22" s="52">
        <f t="shared" si="5"/>
        <v>2.0402598819001364E-2</v>
      </c>
      <c r="H22" s="19">
        <v>9552.3419999999987</v>
      </c>
      <c r="I22" s="140">
        <v>9972.2729999999992</v>
      </c>
      <c r="J22" s="214">
        <f t="shared" si="0"/>
        <v>1.4030901472297677E-2</v>
      </c>
      <c r="K22" s="215">
        <f t="shared" si="6"/>
        <v>1.4288648778276316E-2</v>
      </c>
      <c r="L22" s="52">
        <f t="shared" si="7"/>
        <v>4.3961051645763999E-2</v>
      </c>
      <c r="N22" s="40">
        <f t="shared" si="1"/>
        <v>24.804963931259046</v>
      </c>
      <c r="O22" s="143">
        <f t="shared" si="2"/>
        <v>25.377646295377339</v>
      </c>
      <c r="P22" s="52">
        <f t="shared" si="8"/>
        <v>2.3087409669505822E-2</v>
      </c>
      <c r="Q22" s="2"/>
    </row>
    <row r="23" spans="1:17" ht="20.100000000000001" customHeight="1" x14ac:dyDescent="0.25">
      <c r="A23" s="8" t="s">
        <v>164</v>
      </c>
      <c r="B23" s="19">
        <v>34838.76999999999</v>
      </c>
      <c r="C23" s="140">
        <v>39867.18</v>
      </c>
      <c r="D23" s="214">
        <f t="shared" si="3"/>
        <v>1.4454868475532718E-2</v>
      </c>
      <c r="E23" s="215">
        <f t="shared" si="4"/>
        <v>1.5350911484507302E-2</v>
      </c>
      <c r="F23" s="52">
        <f t="shared" si="5"/>
        <v>0.1443337408295417</v>
      </c>
      <c r="H23" s="19">
        <v>8165.4730000000036</v>
      </c>
      <c r="I23" s="140">
        <v>9088.0880000000034</v>
      </c>
      <c r="J23" s="214">
        <f t="shared" si="0"/>
        <v>1.1993807082881558E-2</v>
      </c>
      <c r="K23" s="215">
        <f t="shared" si="6"/>
        <v>1.3021755170367648E-2</v>
      </c>
      <c r="L23" s="52">
        <f t="shared" si="7"/>
        <v>0.11298978026135159</v>
      </c>
      <c r="N23" s="40">
        <f t="shared" si="1"/>
        <v>2.3437891176984738</v>
      </c>
      <c r="O23" s="143">
        <f t="shared" si="2"/>
        <v>2.279591383187876</v>
      </c>
      <c r="P23" s="52">
        <f t="shared" si="8"/>
        <v>-2.739057623649941E-2</v>
      </c>
      <c r="Q23" s="2"/>
    </row>
    <row r="24" spans="1:17" ht="20.100000000000001" customHeight="1" x14ac:dyDescent="0.25">
      <c r="A24" s="8" t="s">
        <v>195</v>
      </c>
      <c r="B24" s="19">
        <v>31409.279999999984</v>
      </c>
      <c r="C24" s="140">
        <v>27744.149999999987</v>
      </c>
      <c r="D24" s="214">
        <f t="shared" si="3"/>
        <v>1.3031947204541958E-2</v>
      </c>
      <c r="E24" s="215">
        <f t="shared" si="4"/>
        <v>1.0682922415452838E-2</v>
      </c>
      <c r="F24" s="52">
        <f t="shared" si="5"/>
        <v>-0.11668939880188273</v>
      </c>
      <c r="H24" s="19">
        <v>9659.8330000000005</v>
      </c>
      <c r="I24" s="140">
        <v>8984.7430000000004</v>
      </c>
      <c r="J24" s="214">
        <f t="shared" si="0"/>
        <v>1.4188788996651261E-2</v>
      </c>
      <c r="K24" s="215">
        <f t="shared" si="6"/>
        <v>1.2873678557544172E-2</v>
      </c>
      <c r="L24" s="52">
        <f t="shared" si="7"/>
        <v>-6.9886301347031582E-2</v>
      </c>
      <c r="N24" s="40">
        <f t="shared" si="1"/>
        <v>3.0754710072946612</v>
      </c>
      <c r="O24" s="143">
        <f t="shared" si="2"/>
        <v>3.2384279208409716</v>
      </c>
      <c r="P24" s="52">
        <f t="shared" si="8"/>
        <v>5.2986002196019906E-2</v>
      </c>
      <c r="Q24" s="2"/>
    </row>
    <row r="25" spans="1:17" ht="20.100000000000001" customHeight="1" x14ac:dyDescent="0.25">
      <c r="A25" s="8" t="s">
        <v>165</v>
      </c>
      <c r="B25" s="19">
        <v>31898.19000000001</v>
      </c>
      <c r="C25" s="140">
        <v>34577.729999999989</v>
      </c>
      <c r="D25" s="214">
        <f t="shared" si="3"/>
        <v>1.3234799651582226E-2</v>
      </c>
      <c r="E25" s="215">
        <f t="shared" si="4"/>
        <v>1.3314201620611052E-2</v>
      </c>
      <c r="F25" s="52">
        <f t="shared" si="5"/>
        <v>8.4002885430175769E-2</v>
      </c>
      <c r="H25" s="19">
        <v>8014.3939999999975</v>
      </c>
      <c r="I25" s="140">
        <v>8415.014000000001</v>
      </c>
      <c r="J25" s="214">
        <f t="shared" si="0"/>
        <v>1.1771895580599359E-2</v>
      </c>
      <c r="K25" s="215">
        <f t="shared" si="6"/>
        <v>1.2057349363608288E-2</v>
      </c>
      <c r="L25" s="52">
        <f t="shared" si="7"/>
        <v>4.9987559882881186E-2</v>
      </c>
      <c r="N25" s="40">
        <f t="shared" si="1"/>
        <v>2.5124917746116617</v>
      </c>
      <c r="O25" s="143">
        <f t="shared" si="2"/>
        <v>2.4336513704051725</v>
      </c>
      <c r="P25" s="52">
        <f t="shared" si="8"/>
        <v>-3.1379368085165171E-2</v>
      </c>
      <c r="Q25" s="2"/>
    </row>
    <row r="26" spans="1:17" ht="20.100000000000001" customHeight="1" x14ac:dyDescent="0.25">
      <c r="A26" s="8" t="s">
        <v>163</v>
      </c>
      <c r="B26" s="19">
        <v>17630.520000000004</v>
      </c>
      <c r="C26" s="140">
        <v>20749.519999999993</v>
      </c>
      <c r="D26" s="214">
        <f t="shared" si="3"/>
        <v>7.3150357419406384E-3</v>
      </c>
      <c r="E26" s="215">
        <f t="shared" si="4"/>
        <v>7.9896306903576783E-3</v>
      </c>
      <c r="F26" s="52">
        <f t="shared" si="5"/>
        <v>0.1769091325723795</v>
      </c>
      <c r="H26" s="19">
        <v>6248.422999999997</v>
      </c>
      <c r="I26" s="140">
        <v>7220.7920000000013</v>
      </c>
      <c r="J26" s="214">
        <f t="shared" si="0"/>
        <v>9.1779594438974894E-3</v>
      </c>
      <c r="K26" s="215">
        <f t="shared" si="6"/>
        <v>1.0346223051553785E-2</v>
      </c>
      <c r="L26" s="52">
        <f t="shared" si="7"/>
        <v>0.15561830561087248</v>
      </c>
      <c r="N26" s="40">
        <f t="shared" si="1"/>
        <v>3.5440945587537946</v>
      </c>
      <c r="O26" s="143">
        <f t="shared" si="2"/>
        <v>3.4799802597843241</v>
      </c>
      <c r="P26" s="52">
        <f t="shared" si="8"/>
        <v>-1.8090459469008904E-2</v>
      </c>
      <c r="Q26" s="2"/>
    </row>
    <row r="27" spans="1:17" ht="20.100000000000001" customHeight="1" x14ac:dyDescent="0.25">
      <c r="A27" s="8" t="s">
        <v>196</v>
      </c>
      <c r="B27" s="19">
        <v>14897.01</v>
      </c>
      <c r="C27" s="140">
        <v>15338.580000000005</v>
      </c>
      <c r="D27" s="214">
        <f t="shared" si="3"/>
        <v>6.1808818230005176E-3</v>
      </c>
      <c r="E27" s="215">
        <f t="shared" si="4"/>
        <v>5.9061409379352666E-3</v>
      </c>
      <c r="F27" s="52">
        <f t="shared" si="5"/>
        <v>2.9641518667169128E-2</v>
      </c>
      <c r="H27" s="19">
        <v>6393.4570000000003</v>
      </c>
      <c r="I27" s="140">
        <v>5918.793999999999</v>
      </c>
      <c r="J27" s="214">
        <f t="shared" si="0"/>
        <v>9.3909917834151986E-3</v>
      </c>
      <c r="K27" s="215">
        <f t="shared" si="6"/>
        <v>8.4806712227963651E-3</v>
      </c>
      <c r="L27" s="52">
        <f t="shared" si="7"/>
        <v>-7.4241994589155966E-2</v>
      </c>
      <c r="N27" s="40">
        <f t="shared" si="1"/>
        <v>4.2917719730335149</v>
      </c>
      <c r="O27" s="143">
        <f t="shared" si="2"/>
        <v>3.8587626755540585</v>
      </c>
      <c r="P27" s="52">
        <f t="shared" si="8"/>
        <v>-0.10089289463657042</v>
      </c>
      <c r="Q27" s="2"/>
    </row>
    <row r="28" spans="1:17" ht="20.100000000000001" customHeight="1" x14ac:dyDescent="0.25">
      <c r="A28" s="8" t="s">
        <v>166</v>
      </c>
      <c r="B28" s="19">
        <v>14981.480000000009</v>
      </c>
      <c r="C28" s="140">
        <v>15744.360000000006</v>
      </c>
      <c r="D28" s="214">
        <f t="shared" si="3"/>
        <v>6.215929063190925E-3</v>
      </c>
      <c r="E28" s="215">
        <f t="shared" si="4"/>
        <v>6.0623870747872682E-3</v>
      </c>
      <c r="F28" s="52">
        <f t="shared" si="5"/>
        <v>5.0921537791993647E-2</v>
      </c>
      <c r="H28" s="19">
        <v>5122.3619999999974</v>
      </c>
      <c r="I28" s="140">
        <v>5489.2830000000022</v>
      </c>
      <c r="J28" s="214">
        <f t="shared" si="0"/>
        <v>7.5239513542795728E-3</v>
      </c>
      <c r="K28" s="215">
        <f t="shared" si="6"/>
        <v>7.8652516664518696E-3</v>
      </c>
      <c r="L28" s="52">
        <f t="shared" si="7"/>
        <v>7.1631212319630086E-2</v>
      </c>
      <c r="N28" s="40">
        <f t="shared" si="1"/>
        <v>3.4191294852043952</v>
      </c>
      <c r="O28" s="143">
        <f t="shared" si="2"/>
        <v>3.4865075493700601</v>
      </c>
      <c r="P28" s="52">
        <f t="shared" si="8"/>
        <v>1.9706204300606382E-2</v>
      </c>
      <c r="Q28" s="2"/>
    </row>
    <row r="29" spans="1:17" ht="20.100000000000001" customHeight="1" x14ac:dyDescent="0.25">
      <c r="A29" s="8" t="s">
        <v>197</v>
      </c>
      <c r="B29" s="19">
        <v>73252.00999999998</v>
      </c>
      <c r="C29" s="140">
        <v>65344.949999999975</v>
      </c>
      <c r="D29" s="214">
        <f t="shared" si="3"/>
        <v>3.0392811517697311E-2</v>
      </c>
      <c r="E29" s="215">
        <f t="shared" si="4"/>
        <v>2.5161161221073449E-2</v>
      </c>
      <c r="F29" s="52">
        <f t="shared" si="5"/>
        <v>-0.10794324961185375</v>
      </c>
      <c r="H29" s="19">
        <v>5600.3209999999999</v>
      </c>
      <c r="I29" s="140">
        <v>5169.2580000000016</v>
      </c>
      <c r="J29" s="214">
        <f t="shared" si="0"/>
        <v>8.2259986257024308E-3</v>
      </c>
      <c r="K29" s="215">
        <f t="shared" si="6"/>
        <v>7.4067077792891447E-3</v>
      </c>
      <c r="L29" s="52">
        <f t="shared" si="7"/>
        <v>-7.6971123619520784E-2</v>
      </c>
      <c r="N29" s="40">
        <f t="shared" si="1"/>
        <v>0.76452796312346938</v>
      </c>
      <c r="O29" s="143">
        <f t="shared" si="2"/>
        <v>0.79107230168513454</v>
      </c>
      <c r="P29" s="52">
        <f t="shared" si="8"/>
        <v>3.4719905408323586E-2</v>
      </c>
      <c r="Q29" s="2"/>
    </row>
    <row r="30" spans="1:17" ht="20.100000000000001" customHeight="1" x14ac:dyDescent="0.25">
      <c r="A30" s="8" t="s">
        <v>198</v>
      </c>
      <c r="B30" s="19">
        <v>14545.28</v>
      </c>
      <c r="C30" s="140">
        <v>11927.55</v>
      </c>
      <c r="D30" s="214">
        <f t="shared" si="3"/>
        <v>6.0349463927629084E-3</v>
      </c>
      <c r="E30" s="215">
        <f t="shared" si="4"/>
        <v>4.5927192311328528E-3</v>
      </c>
      <c r="F30" s="52">
        <f t="shared" si="5"/>
        <v>-0.17997109715316592</v>
      </c>
      <c r="H30" s="19">
        <v>5719.3469999999979</v>
      </c>
      <c r="I30" s="140">
        <v>4440.9879999999994</v>
      </c>
      <c r="J30" s="214">
        <f t="shared" si="0"/>
        <v>8.4008292670929574E-3</v>
      </c>
      <c r="K30" s="215">
        <f t="shared" si="6"/>
        <v>6.3632150624576538E-3</v>
      </c>
      <c r="L30" s="52">
        <f t="shared" si="7"/>
        <v>-0.22351485230743981</v>
      </c>
      <c r="N30" s="40">
        <f t="shared" si="1"/>
        <v>3.9320982476789705</v>
      </c>
      <c r="O30" s="143">
        <f t="shared" si="2"/>
        <v>3.7233027738303335</v>
      </c>
      <c r="P30" s="52">
        <f t="shared" si="8"/>
        <v>-5.3100268786997973E-2</v>
      </c>
      <c r="Q30" s="2"/>
    </row>
    <row r="31" spans="1:17" ht="20.100000000000001" customHeight="1" x14ac:dyDescent="0.25">
      <c r="A31" s="8" t="s">
        <v>199</v>
      </c>
      <c r="B31" s="19">
        <v>12006.419999999998</v>
      </c>
      <c r="C31" s="140">
        <v>19021.869999999995</v>
      </c>
      <c r="D31" s="214">
        <f t="shared" si="3"/>
        <v>4.9815542271442297E-3</v>
      </c>
      <c r="E31" s="215">
        <f t="shared" si="4"/>
        <v>7.3243967253215515E-3</v>
      </c>
      <c r="F31" s="52">
        <f t="shared" si="5"/>
        <v>0.58430822843112251</v>
      </c>
      <c r="H31" s="19">
        <v>3105.3580000000006</v>
      </c>
      <c r="I31" s="140">
        <v>4365.1359999999995</v>
      </c>
      <c r="J31" s="214">
        <f t="shared" si="0"/>
        <v>4.5612868691480455E-3</v>
      </c>
      <c r="K31" s="215">
        <f t="shared" si="6"/>
        <v>6.2545314567110186E-3</v>
      </c>
      <c r="L31" s="52">
        <f t="shared" si="7"/>
        <v>0.40567882994488835</v>
      </c>
      <c r="N31" s="40">
        <f t="shared" si="1"/>
        <v>2.5864146015215201</v>
      </c>
      <c r="O31" s="143">
        <f t="shared" si="2"/>
        <v>2.2947985660715799</v>
      </c>
      <c r="P31" s="52">
        <f t="shared" si="8"/>
        <v>-0.112749145198295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219096.44000000041</v>
      </c>
      <c r="C32" s="140">
        <f>C33-SUM(C7:C31)</f>
        <v>221068.85999999987</v>
      </c>
      <c r="D32" s="214">
        <f t="shared" si="3"/>
        <v>9.0904765686545555E-2</v>
      </c>
      <c r="E32" s="215">
        <f t="shared" si="4"/>
        <v>8.5122863012656896E-2</v>
      </c>
      <c r="F32" s="52">
        <f t="shared" si="5"/>
        <v>9.0025196210374581E-3</v>
      </c>
      <c r="H32" s="19">
        <f>H33-SUM(H7:H31)</f>
        <v>57972.421000000322</v>
      </c>
      <c r="I32" s="140">
        <f>I33-SUM(I7:I31)</f>
        <v>59575.585999999661</v>
      </c>
      <c r="J32" s="214">
        <f t="shared" si="0"/>
        <v>8.5152450274661992E-2</v>
      </c>
      <c r="K32" s="215">
        <f t="shared" si="6"/>
        <v>8.5362146033706732E-2</v>
      </c>
      <c r="L32" s="52">
        <f t="shared" si="7"/>
        <v>2.7653925303539245E-2</v>
      </c>
      <c r="N32" s="40">
        <f t="shared" si="1"/>
        <v>2.6459773148299544</v>
      </c>
      <c r="O32" s="143">
        <f t="shared" si="2"/>
        <v>2.6948881900417678</v>
      </c>
      <c r="P32" s="52">
        <f t="shared" si="8"/>
        <v>1.8484994159882574E-2</v>
      </c>
      <c r="Q32" s="2"/>
    </row>
    <row r="33" spans="1:17" ht="26.25" customHeight="1" thickBot="1" x14ac:dyDescent="0.3">
      <c r="A33" s="35" t="s">
        <v>18</v>
      </c>
      <c r="B33" s="36">
        <v>2410175.5099999998</v>
      </c>
      <c r="C33" s="148">
        <v>2597056.2099999995</v>
      </c>
      <c r="D33" s="251">
        <f>SUM(D7:D32)</f>
        <v>1</v>
      </c>
      <c r="E33" s="252">
        <f>SUM(E7:E32)</f>
        <v>1</v>
      </c>
      <c r="F33" s="57">
        <f t="shared" si="5"/>
        <v>7.753821214455861E-2</v>
      </c>
      <c r="G33" s="56"/>
      <c r="H33" s="36">
        <v>680807.43199999991</v>
      </c>
      <c r="I33" s="148">
        <v>697915.74799999991</v>
      </c>
      <c r="J33" s="251">
        <f>SUM(J7:J32)</f>
        <v>1.0000000000000002</v>
      </c>
      <c r="K33" s="252">
        <f>SUM(K7:K32)</f>
        <v>0.99999999999999978</v>
      </c>
      <c r="L33" s="57">
        <f t="shared" si="7"/>
        <v>2.5129449526925838E-2</v>
      </c>
      <c r="M33" s="56"/>
      <c r="N33" s="37">
        <f t="shared" si="1"/>
        <v>2.8247213913479685</v>
      </c>
      <c r="O33" s="150">
        <f t="shared" si="2"/>
        <v>2.6873340103793901</v>
      </c>
      <c r="P33" s="57">
        <f t="shared" si="8"/>
        <v>-4.8637497981001435E-2</v>
      </c>
      <c r="Q33" s="2"/>
    </row>
    <row r="35" spans="1:17" ht="15.75" thickBot="1" x14ac:dyDescent="0.3">
      <c r="L35" s="10"/>
    </row>
    <row r="36" spans="1:17" x14ac:dyDescent="0.25">
      <c r="A36" s="372" t="s">
        <v>2</v>
      </c>
      <c r="B36" s="366" t="s">
        <v>1</v>
      </c>
      <c r="C36" s="358"/>
      <c r="D36" s="366" t="s">
        <v>104</v>
      </c>
      <c r="E36" s="358"/>
      <c r="F36" s="130" t="s">
        <v>0</v>
      </c>
      <c r="H36" s="375" t="s">
        <v>19</v>
      </c>
      <c r="I36" s="376"/>
      <c r="J36" s="366" t="s">
        <v>104</v>
      </c>
      <c r="K36" s="358"/>
      <c r="L36" s="130" t="s">
        <v>0</v>
      </c>
      <c r="N36" s="357" t="s">
        <v>22</v>
      </c>
      <c r="O36" s="358"/>
      <c r="P36" s="130" t="s">
        <v>0</v>
      </c>
    </row>
    <row r="37" spans="1:17" x14ac:dyDescent="0.25">
      <c r="A37" s="373"/>
      <c r="B37" s="367" t="str">
        <f>B5</f>
        <v>jan-set</v>
      </c>
      <c r="C37" s="361"/>
      <c r="D37" s="367" t="str">
        <f>B37</f>
        <v>jan-set</v>
      </c>
      <c r="E37" s="361"/>
      <c r="F37" s="131" t="str">
        <f>F5</f>
        <v>2024 / 2023</v>
      </c>
      <c r="H37" s="355" t="str">
        <f>B37</f>
        <v>jan-set</v>
      </c>
      <c r="I37" s="361"/>
      <c r="J37" s="367" t="str">
        <f>H37</f>
        <v>jan-set</v>
      </c>
      <c r="K37" s="361"/>
      <c r="L37" s="131" t="str">
        <f>F37</f>
        <v>2024 / 2023</v>
      </c>
      <c r="N37" s="355" t="str">
        <f>B37</f>
        <v>jan-set</v>
      </c>
      <c r="O37" s="356"/>
      <c r="P37" s="131" t="str">
        <f>L37</f>
        <v>2024 / 2023</v>
      </c>
    </row>
    <row r="38" spans="1:17" ht="19.5" customHeight="1" thickBot="1" x14ac:dyDescent="0.3">
      <c r="A38" s="374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155</v>
      </c>
      <c r="B39" s="19">
        <v>256172.07000000012</v>
      </c>
      <c r="C39" s="147">
        <v>247550.27</v>
      </c>
      <c r="D39" s="247">
        <f t="shared" ref="D39:D61" si="9">B39/$B$62</f>
        <v>0.24365829181480458</v>
      </c>
      <c r="E39" s="246">
        <f t="shared" ref="E39:E61" si="10">C39/$C$62</f>
        <v>0.2082409138228872</v>
      </c>
      <c r="F39" s="52">
        <f>(C39-B39)/B39</f>
        <v>-3.3656284231142489E-2</v>
      </c>
      <c r="H39" s="39">
        <v>74813.607999999935</v>
      </c>
      <c r="I39" s="147">
        <v>76003.864999999976</v>
      </c>
      <c r="J39" s="250">
        <f t="shared" ref="J39:J62" si="11">H39/$H$62</f>
        <v>0.25793637216201076</v>
      </c>
      <c r="K39" s="246">
        <f t="shared" ref="K39:K62" si="12">I39/$I$62</f>
        <v>0.25085040978043732</v>
      </c>
      <c r="L39" s="52">
        <f>(I39-H39)/H39</f>
        <v>1.5909632375971528E-2</v>
      </c>
      <c r="N39" s="40">
        <f t="shared" ref="N39:N62" si="13">(H39/B39)*10</f>
        <v>2.9204435909035631</v>
      </c>
      <c r="O39" s="149">
        <f t="shared" ref="O39:O62" si="14">(I39/C39)*10</f>
        <v>3.0702396325400887</v>
      </c>
      <c r="P39" s="52">
        <f>(O39-N39)/N39</f>
        <v>5.129222221689269E-2</v>
      </c>
    </row>
    <row r="40" spans="1:17" ht="20.100000000000001" customHeight="1" x14ac:dyDescent="0.25">
      <c r="A40" s="38" t="s">
        <v>157</v>
      </c>
      <c r="B40" s="19">
        <v>163750.30999999997</v>
      </c>
      <c r="C40" s="140">
        <v>158962.71999999988</v>
      </c>
      <c r="D40" s="247">
        <f t="shared" si="9"/>
        <v>0.15575125273705556</v>
      </c>
      <c r="E40" s="215">
        <f t="shared" si="10"/>
        <v>0.1337204846376121</v>
      </c>
      <c r="F40" s="52">
        <f t="shared" ref="F40:F62" si="15">(C40-B40)/B40</f>
        <v>-2.9237135490003559E-2</v>
      </c>
      <c r="H40" s="19">
        <v>36044.115000000005</v>
      </c>
      <c r="I40" s="140">
        <v>35765.147999999994</v>
      </c>
      <c r="J40" s="247">
        <f t="shared" si="11"/>
        <v>0.12427001596942529</v>
      </c>
      <c r="K40" s="215">
        <f t="shared" si="12"/>
        <v>0.11804270784989671</v>
      </c>
      <c r="L40" s="52">
        <f t="shared" ref="L40:L62" si="16">(I40-H40)/H40</f>
        <v>-7.7395990996036784E-3</v>
      </c>
      <c r="N40" s="40">
        <f t="shared" si="13"/>
        <v>2.2011631611567646</v>
      </c>
      <c r="O40" s="143">
        <f t="shared" si="14"/>
        <v>2.2499079029347273</v>
      </c>
      <c r="P40" s="52">
        <f t="shared" ref="P40:P62" si="17">(O40-N40)/N40</f>
        <v>2.2144992537648227E-2</v>
      </c>
    </row>
    <row r="41" spans="1:17" ht="20.100000000000001" customHeight="1" x14ac:dyDescent="0.25">
      <c r="A41" s="38" t="s">
        <v>159</v>
      </c>
      <c r="B41" s="19">
        <v>102079.50999999994</v>
      </c>
      <c r="C41" s="140">
        <v>98790.27999999997</v>
      </c>
      <c r="D41" s="247">
        <f t="shared" si="9"/>
        <v>9.7093016564578E-2</v>
      </c>
      <c r="E41" s="215">
        <f t="shared" si="10"/>
        <v>8.3103032705312302E-2</v>
      </c>
      <c r="F41" s="52">
        <f t="shared" si="15"/>
        <v>-3.2222235392783224E-2</v>
      </c>
      <c r="H41" s="19">
        <v>32858.241000000016</v>
      </c>
      <c r="I41" s="140">
        <v>34869.212999999974</v>
      </c>
      <c r="J41" s="247">
        <f t="shared" si="11"/>
        <v>0.1132860144796793</v>
      </c>
      <c r="K41" s="215">
        <f t="shared" si="12"/>
        <v>0.11508567846873771</v>
      </c>
      <c r="L41" s="52">
        <f t="shared" si="16"/>
        <v>6.1201450193269835E-2</v>
      </c>
      <c r="N41" s="40">
        <f t="shared" si="13"/>
        <v>3.2188870224788535</v>
      </c>
      <c r="O41" s="143">
        <f t="shared" si="14"/>
        <v>3.5296198168483768</v>
      </c>
      <c r="P41" s="52">
        <f t="shared" si="17"/>
        <v>9.6534234410696737E-2</v>
      </c>
    </row>
    <row r="42" spans="1:17" ht="20.100000000000001" customHeight="1" x14ac:dyDescent="0.25">
      <c r="A42" s="38" t="s">
        <v>158</v>
      </c>
      <c r="B42" s="19">
        <v>80199.379999999961</v>
      </c>
      <c r="C42" s="140">
        <v>78671.489999999976</v>
      </c>
      <c r="D42" s="247">
        <f t="shared" si="9"/>
        <v>7.6281711489493698E-2</v>
      </c>
      <c r="E42" s="215">
        <f t="shared" si="10"/>
        <v>6.6178974352999603E-2</v>
      </c>
      <c r="F42" s="52">
        <f t="shared" si="15"/>
        <v>-1.9051144784410872E-2</v>
      </c>
      <c r="H42" s="19">
        <v>29480.985000000008</v>
      </c>
      <c r="I42" s="140">
        <v>29152.919000000013</v>
      </c>
      <c r="J42" s="247">
        <f t="shared" si="11"/>
        <v>0.10164218144194656</v>
      </c>
      <c r="K42" s="215">
        <f t="shared" si="12"/>
        <v>9.6219076193637024E-2</v>
      </c>
      <c r="L42" s="52">
        <f t="shared" si="16"/>
        <v>-1.1128054235636807E-2</v>
      </c>
      <c r="N42" s="40">
        <f t="shared" si="13"/>
        <v>3.6759617094296764</v>
      </c>
      <c r="O42" s="143">
        <f t="shared" si="14"/>
        <v>3.7056523271645192</v>
      </c>
      <c r="P42" s="52">
        <f t="shared" si="17"/>
        <v>8.0769659974095093E-3</v>
      </c>
    </row>
    <row r="43" spans="1:17" ht="20.100000000000001" customHeight="1" x14ac:dyDescent="0.25">
      <c r="A43" s="38" t="s">
        <v>156</v>
      </c>
      <c r="B43" s="19">
        <v>117821.45000000001</v>
      </c>
      <c r="C43" s="140">
        <v>121213.05000000003</v>
      </c>
      <c r="D43" s="247">
        <f t="shared" si="9"/>
        <v>0.11206597677156373</v>
      </c>
      <c r="E43" s="215">
        <f t="shared" si="10"/>
        <v>0.10196521417350636</v>
      </c>
      <c r="F43" s="52">
        <f t="shared" si="15"/>
        <v>2.8785929896466392E-2</v>
      </c>
      <c r="H43" s="19">
        <v>27057.557999999986</v>
      </c>
      <c r="I43" s="140">
        <v>28416.849000000002</v>
      </c>
      <c r="J43" s="247">
        <f t="shared" si="11"/>
        <v>9.3286883718844221E-2</v>
      </c>
      <c r="K43" s="215">
        <f t="shared" si="12"/>
        <v>9.3789680515837096E-2</v>
      </c>
      <c r="L43" s="52">
        <f t="shared" si="16"/>
        <v>5.0237016954745743E-2</v>
      </c>
      <c r="N43" s="40">
        <f t="shared" si="13"/>
        <v>2.2964882879984914</v>
      </c>
      <c r="O43" s="143">
        <f t="shared" si="14"/>
        <v>2.3443720787489459</v>
      </c>
      <c r="P43" s="52">
        <f t="shared" si="17"/>
        <v>2.0850875225750781E-2</v>
      </c>
    </row>
    <row r="44" spans="1:17" ht="20.100000000000001" customHeight="1" x14ac:dyDescent="0.25">
      <c r="A44" s="38" t="s">
        <v>161</v>
      </c>
      <c r="B44" s="19">
        <v>72594.969999999987</v>
      </c>
      <c r="C44" s="140">
        <v>209287.26000000013</v>
      </c>
      <c r="D44" s="247">
        <f t="shared" si="9"/>
        <v>6.9048770166657794E-2</v>
      </c>
      <c r="E44" s="215">
        <f t="shared" si="10"/>
        <v>0.17605381837752879</v>
      </c>
      <c r="F44" s="52">
        <f t="shared" si="15"/>
        <v>1.882944369286194</v>
      </c>
      <c r="H44" s="19">
        <v>15435.129999999996</v>
      </c>
      <c r="I44" s="140">
        <v>21006.485000000001</v>
      </c>
      <c r="J44" s="247">
        <f t="shared" si="11"/>
        <v>5.32160063186502E-2</v>
      </c>
      <c r="K44" s="215">
        <f t="shared" si="12"/>
        <v>6.9331807932354647E-2</v>
      </c>
      <c r="L44" s="52">
        <f t="shared" si="16"/>
        <v>0.36095290418674847</v>
      </c>
      <c r="N44" s="40">
        <f t="shared" si="13"/>
        <v>2.1261982751697532</v>
      </c>
      <c r="O44" s="143">
        <f t="shared" si="14"/>
        <v>1.0037154196581286</v>
      </c>
      <c r="P44" s="52">
        <f t="shared" si="17"/>
        <v>-0.5279295297246005</v>
      </c>
    </row>
    <row r="45" spans="1:17" ht="20.100000000000001" customHeight="1" x14ac:dyDescent="0.25">
      <c r="A45" s="38" t="s">
        <v>162</v>
      </c>
      <c r="B45" s="19">
        <v>73712.129999999946</v>
      </c>
      <c r="C45" s="140">
        <v>72677.040000000023</v>
      </c>
      <c r="D45" s="247">
        <f t="shared" si="9"/>
        <v>7.0111357892493079E-2</v>
      </c>
      <c r="E45" s="215">
        <f t="shared" si="10"/>
        <v>6.1136403622353279E-2</v>
      </c>
      <c r="F45" s="52">
        <f t="shared" si="15"/>
        <v>-1.4042329261139578E-2</v>
      </c>
      <c r="H45" s="19">
        <v>18133.764000000006</v>
      </c>
      <c r="I45" s="140">
        <v>17836.091</v>
      </c>
      <c r="J45" s="247">
        <f t="shared" si="11"/>
        <v>6.2520140718277856E-2</v>
      </c>
      <c r="K45" s="215">
        <f t="shared" si="12"/>
        <v>5.8867936995456366E-2</v>
      </c>
      <c r="L45" s="52">
        <f t="shared" si="16"/>
        <v>-1.6415400575413137E-2</v>
      </c>
      <c r="N45" s="40">
        <f t="shared" si="13"/>
        <v>2.4600786871848661</v>
      </c>
      <c r="O45" s="143">
        <f t="shared" si="14"/>
        <v>2.454157599153735</v>
      </c>
      <c r="P45" s="52">
        <f t="shared" si="17"/>
        <v>-2.4068693664050138E-3</v>
      </c>
    </row>
    <row r="46" spans="1:17" ht="20.100000000000001" customHeight="1" x14ac:dyDescent="0.25">
      <c r="A46" s="38" t="s">
        <v>160</v>
      </c>
      <c r="B46" s="19">
        <v>39511.009999999987</v>
      </c>
      <c r="C46" s="140">
        <v>47705.690000000017</v>
      </c>
      <c r="D46" s="247">
        <f t="shared" si="9"/>
        <v>3.7580932240105856E-2</v>
      </c>
      <c r="E46" s="215">
        <f t="shared" si="10"/>
        <v>4.0130339910965866E-2</v>
      </c>
      <c r="F46" s="52">
        <f t="shared" si="15"/>
        <v>0.20740244301525149</v>
      </c>
      <c r="H46" s="19">
        <v>14024.083000000004</v>
      </c>
      <c r="I46" s="140">
        <v>16039.21700000001</v>
      </c>
      <c r="J46" s="247">
        <f t="shared" si="11"/>
        <v>4.8351111363576157E-2</v>
      </c>
      <c r="K46" s="215">
        <f t="shared" si="12"/>
        <v>5.2937362553961698E-2</v>
      </c>
      <c r="L46" s="52">
        <f t="shared" si="16"/>
        <v>0.14369096360881528</v>
      </c>
      <c r="N46" s="40">
        <f t="shared" si="13"/>
        <v>3.5494114172226956</v>
      </c>
      <c r="O46" s="143">
        <f t="shared" si="14"/>
        <v>3.3621182295026033</v>
      </c>
      <c r="P46" s="52">
        <f t="shared" si="17"/>
        <v>-5.2767393154621506E-2</v>
      </c>
    </row>
    <row r="47" spans="1:17" ht="20.100000000000001" customHeight="1" x14ac:dyDescent="0.25">
      <c r="A47" s="38" t="s">
        <v>164</v>
      </c>
      <c r="B47" s="19">
        <v>34838.770000000004</v>
      </c>
      <c r="C47" s="140">
        <v>39867.18</v>
      </c>
      <c r="D47" s="247">
        <f t="shared" si="9"/>
        <v>3.3136927016004736E-2</v>
      </c>
      <c r="E47" s="215">
        <f t="shared" si="10"/>
        <v>3.3536533790658088E-2</v>
      </c>
      <c r="F47" s="52">
        <f t="shared" si="15"/>
        <v>0.14433374082954123</v>
      </c>
      <c r="H47" s="19">
        <v>8165.4730000000036</v>
      </c>
      <c r="I47" s="140">
        <v>9088.0880000000034</v>
      </c>
      <c r="J47" s="247">
        <f t="shared" si="11"/>
        <v>2.8152264526619983E-2</v>
      </c>
      <c r="K47" s="215">
        <f t="shared" si="12"/>
        <v>2.9995192993417855E-2</v>
      </c>
      <c r="L47" s="52">
        <f t="shared" si="16"/>
        <v>0.11298978026135159</v>
      </c>
      <c r="N47" s="40">
        <f t="shared" si="13"/>
        <v>2.3437891176984729</v>
      </c>
      <c r="O47" s="143">
        <f t="shared" si="14"/>
        <v>2.279591383187876</v>
      </c>
      <c r="P47" s="52">
        <f t="shared" si="17"/>
        <v>-2.7390576236499042E-2</v>
      </c>
    </row>
    <row r="48" spans="1:17" ht="20.100000000000001" customHeight="1" x14ac:dyDescent="0.25">
      <c r="A48" s="38" t="s">
        <v>165</v>
      </c>
      <c r="B48" s="19">
        <v>31898.19000000001</v>
      </c>
      <c r="C48" s="140">
        <v>34577.729999999989</v>
      </c>
      <c r="D48" s="247">
        <f t="shared" si="9"/>
        <v>3.0339991738303401E-2</v>
      </c>
      <c r="E48" s="215">
        <f t="shared" si="10"/>
        <v>2.908701369269789E-2</v>
      </c>
      <c r="F48" s="52">
        <f t="shared" si="15"/>
        <v>8.4002885430175769E-2</v>
      </c>
      <c r="H48" s="19">
        <v>8014.3939999999975</v>
      </c>
      <c r="I48" s="140">
        <v>8415.014000000001</v>
      </c>
      <c r="J48" s="247">
        <f t="shared" si="11"/>
        <v>2.7631386437571452E-2</v>
      </c>
      <c r="K48" s="215">
        <f t="shared" si="12"/>
        <v>2.7773715326294496E-2</v>
      </c>
      <c r="L48" s="52">
        <f t="shared" si="16"/>
        <v>4.9987559882881186E-2</v>
      </c>
      <c r="N48" s="40">
        <f t="shared" si="13"/>
        <v>2.5124917746116617</v>
      </c>
      <c r="O48" s="143">
        <f t="shared" si="14"/>
        <v>2.4336513704051725</v>
      </c>
      <c r="P48" s="52">
        <f t="shared" si="17"/>
        <v>-3.1379368085165171E-2</v>
      </c>
    </row>
    <row r="49" spans="1:16" ht="20.100000000000001" customHeight="1" x14ac:dyDescent="0.25">
      <c r="A49" s="38" t="s">
        <v>163</v>
      </c>
      <c r="B49" s="19">
        <v>17630.52</v>
      </c>
      <c r="C49" s="140">
        <v>20749.519999999993</v>
      </c>
      <c r="D49" s="247">
        <f t="shared" si="9"/>
        <v>1.6769284750701927E-2</v>
      </c>
      <c r="E49" s="215">
        <f t="shared" si="10"/>
        <v>1.7454632572956891E-2</v>
      </c>
      <c r="F49" s="52">
        <f t="shared" si="15"/>
        <v>0.17690913257237975</v>
      </c>
      <c r="H49" s="19">
        <v>6248.422999999997</v>
      </c>
      <c r="I49" s="140">
        <v>7220.7920000000013</v>
      </c>
      <c r="J49" s="247">
        <f t="shared" si="11"/>
        <v>2.1542812911170762E-2</v>
      </c>
      <c r="K49" s="215">
        <f t="shared" si="12"/>
        <v>2.383219106211644E-2</v>
      </c>
      <c r="L49" s="52">
        <f t="shared" si="16"/>
        <v>0.15561830561087248</v>
      </c>
      <c r="N49" s="40">
        <f t="shared" si="13"/>
        <v>3.544094558753796</v>
      </c>
      <c r="O49" s="143">
        <f t="shared" si="14"/>
        <v>3.4799802597843241</v>
      </c>
      <c r="P49" s="52">
        <f t="shared" si="17"/>
        <v>-1.8090459469009272E-2</v>
      </c>
    </row>
    <row r="50" spans="1:16" ht="20.100000000000001" customHeight="1" x14ac:dyDescent="0.25">
      <c r="A50" s="38" t="s">
        <v>166</v>
      </c>
      <c r="B50" s="19">
        <v>14981.480000000009</v>
      </c>
      <c r="C50" s="140">
        <v>15744.360000000006</v>
      </c>
      <c r="D50" s="247">
        <f t="shared" si="9"/>
        <v>1.4249648002835199E-2</v>
      </c>
      <c r="E50" s="215">
        <f t="shared" si="10"/>
        <v>1.3244259091119205E-2</v>
      </c>
      <c r="F50" s="52">
        <f t="shared" si="15"/>
        <v>5.0921537791993647E-2</v>
      </c>
      <c r="H50" s="19">
        <v>5122.3619999999992</v>
      </c>
      <c r="I50" s="140">
        <v>5489.2830000000022</v>
      </c>
      <c r="J50" s="247">
        <f t="shared" si="11"/>
        <v>1.7660469886448232E-2</v>
      </c>
      <c r="K50" s="215">
        <f t="shared" si="12"/>
        <v>1.8117353504993321E-2</v>
      </c>
      <c r="L50" s="52">
        <f t="shared" si="16"/>
        <v>7.1631212319629711E-2</v>
      </c>
      <c r="N50" s="40">
        <f t="shared" si="13"/>
        <v>3.4191294852043965</v>
      </c>
      <c r="O50" s="143">
        <f t="shared" si="14"/>
        <v>3.4865075493700601</v>
      </c>
      <c r="P50" s="52">
        <f t="shared" si="17"/>
        <v>1.9706204300605986E-2</v>
      </c>
    </row>
    <row r="51" spans="1:16" ht="20.100000000000001" customHeight="1" x14ac:dyDescent="0.25">
      <c r="A51" s="38" t="s">
        <v>168</v>
      </c>
      <c r="B51" s="19">
        <v>14733.410000000002</v>
      </c>
      <c r="C51" s="140">
        <v>11321.790000000006</v>
      </c>
      <c r="D51" s="247">
        <f t="shared" si="9"/>
        <v>1.4013696002094057E-2</v>
      </c>
      <c r="E51" s="215">
        <f t="shared" si="10"/>
        <v>9.5239641455888025E-3</v>
      </c>
      <c r="F51" s="52">
        <f t="shared" si="15"/>
        <v>-0.2315567136189107</v>
      </c>
      <c r="H51" s="19">
        <v>3720.2000000000007</v>
      </c>
      <c r="I51" s="140">
        <v>2718.1780000000008</v>
      </c>
      <c r="J51" s="247">
        <f t="shared" si="11"/>
        <v>1.2826207923525268E-2</v>
      </c>
      <c r="K51" s="215">
        <f t="shared" si="12"/>
        <v>8.9713340914461381E-3</v>
      </c>
      <c r="L51" s="52">
        <f t="shared" si="16"/>
        <v>-0.2693462717058222</v>
      </c>
      <c r="N51" s="40">
        <f t="shared" si="13"/>
        <v>2.5250094852447602</v>
      </c>
      <c r="O51" s="143">
        <f t="shared" si="14"/>
        <v>2.4008376767277957</v>
      </c>
      <c r="P51" s="52">
        <f t="shared" si="17"/>
        <v>-4.9176769133969414E-2</v>
      </c>
    </row>
    <row r="52" spans="1:16" ht="20.100000000000001" customHeight="1" x14ac:dyDescent="0.25">
      <c r="A52" s="38" t="s">
        <v>167</v>
      </c>
      <c r="B52" s="19">
        <v>7038.7700000000013</v>
      </c>
      <c r="C52" s="140">
        <v>7772.2000000000025</v>
      </c>
      <c r="D52" s="247">
        <f t="shared" si="9"/>
        <v>6.6949323346502674E-3</v>
      </c>
      <c r="E52" s="215">
        <f t="shared" si="10"/>
        <v>6.538025712572418E-3</v>
      </c>
      <c r="F52" s="52">
        <f t="shared" si="15"/>
        <v>0.10419860288090121</v>
      </c>
      <c r="H52" s="19">
        <v>2129.5630000000006</v>
      </c>
      <c r="I52" s="140">
        <v>2472.0020000000009</v>
      </c>
      <c r="J52" s="247">
        <f t="shared" si="11"/>
        <v>7.3421369346396009E-3</v>
      </c>
      <c r="K52" s="215">
        <f t="shared" si="12"/>
        <v>8.1588313262498033E-3</v>
      </c>
      <c r="L52" s="52">
        <f t="shared" si="16"/>
        <v>0.16080247449828919</v>
      </c>
      <c r="N52" s="40">
        <f t="shared" ref="N52" si="18">(H52/B52)*10</f>
        <v>3.0254760419789255</v>
      </c>
      <c r="O52" s="143">
        <f t="shared" ref="O52" si="19">(I52/C52)*10</f>
        <v>3.1805692082035977</v>
      </c>
      <c r="P52" s="52">
        <f t="shared" ref="P52" si="20">(O52-N52)/N52</f>
        <v>5.1262401047878638E-2</v>
      </c>
    </row>
    <row r="53" spans="1:16" ht="20.100000000000001" customHeight="1" x14ac:dyDescent="0.25">
      <c r="A53" s="38" t="s">
        <v>170</v>
      </c>
      <c r="B53" s="19">
        <v>5326.0999999999995</v>
      </c>
      <c r="C53" s="140">
        <v>5470.9600000000019</v>
      </c>
      <c r="D53" s="247">
        <f t="shared" si="9"/>
        <v>5.0659247436101442E-3</v>
      </c>
      <c r="E53" s="215">
        <f t="shared" si="10"/>
        <v>4.6022075026961734E-3</v>
      </c>
      <c r="F53" s="52">
        <f t="shared" si="15"/>
        <v>2.7198137473949498E-2</v>
      </c>
      <c r="H53" s="19">
        <v>1557.5170000000007</v>
      </c>
      <c r="I53" s="140">
        <v>1596.681</v>
      </c>
      <c r="J53" s="247">
        <f t="shared" si="11"/>
        <v>5.369882502667951E-3</v>
      </c>
      <c r="K53" s="215">
        <f t="shared" si="12"/>
        <v>5.2698383580708505E-3</v>
      </c>
      <c r="L53" s="52">
        <f t="shared" si="16"/>
        <v>2.5145150903649389E-2</v>
      </c>
      <c r="N53" s="40">
        <f t="shared" si="13"/>
        <v>2.924310471076399</v>
      </c>
      <c r="O53" s="143">
        <f t="shared" si="14"/>
        <v>2.9184658633950891</v>
      </c>
      <c r="P53" s="52">
        <f t="shared" si="17"/>
        <v>-1.9986276214914275E-3</v>
      </c>
    </row>
    <row r="54" spans="1:16" ht="20.100000000000001" customHeight="1" x14ac:dyDescent="0.25">
      <c r="A54" s="38" t="s">
        <v>169</v>
      </c>
      <c r="B54" s="19">
        <v>4079.5600000000004</v>
      </c>
      <c r="C54" s="140">
        <v>3017.1100000000006</v>
      </c>
      <c r="D54" s="247">
        <f t="shared" si="9"/>
        <v>3.8802771159088647E-3</v>
      </c>
      <c r="E54" s="215">
        <f t="shared" si="10"/>
        <v>2.5380127579912207E-3</v>
      </c>
      <c r="F54" s="52">
        <f t="shared" si="15"/>
        <v>-0.26043249762229254</v>
      </c>
      <c r="H54" s="19">
        <v>1884.0019999999997</v>
      </c>
      <c r="I54" s="140">
        <v>1450.2959999999998</v>
      </c>
      <c r="J54" s="247">
        <f t="shared" si="11"/>
        <v>6.4955113650710834E-3</v>
      </c>
      <c r="K54" s="215">
        <f t="shared" si="12"/>
        <v>4.7866953332298193E-3</v>
      </c>
      <c r="L54" s="52">
        <f t="shared" si="16"/>
        <v>-0.2302046388485787</v>
      </c>
      <c r="N54" s="40">
        <f t="shared" ref="N54" si="21">(H54/B54)*10</f>
        <v>4.6181499965682562</v>
      </c>
      <c r="O54" s="143">
        <f t="shared" ref="O54" si="22">(I54/C54)*10</f>
        <v>4.8069046206469093</v>
      </c>
      <c r="P54" s="52">
        <f t="shared" ref="P54" si="23">(O54-N54)/N54</f>
        <v>4.0872345900180046E-2</v>
      </c>
    </row>
    <row r="55" spans="1:16" ht="20.100000000000001" customHeight="1" x14ac:dyDescent="0.25">
      <c r="A55" s="38" t="s">
        <v>171</v>
      </c>
      <c r="B55" s="19">
        <v>3749.48</v>
      </c>
      <c r="C55" s="140">
        <v>3333.9700000000003</v>
      </c>
      <c r="D55" s="247">
        <f t="shared" si="9"/>
        <v>3.5663212308577321E-3</v>
      </c>
      <c r="E55" s="215">
        <f t="shared" si="10"/>
        <v>2.8045574721372404E-3</v>
      </c>
      <c r="F55" s="52">
        <f t="shared" si="15"/>
        <v>-0.11081803343396944</v>
      </c>
      <c r="H55" s="19">
        <v>1452.6419999999991</v>
      </c>
      <c r="I55" s="140">
        <v>1416.5239999999999</v>
      </c>
      <c r="J55" s="247">
        <f t="shared" si="11"/>
        <v>5.0083028682451425E-3</v>
      </c>
      <c r="K55" s="215">
        <f t="shared" si="12"/>
        <v>4.6752310012632154E-3</v>
      </c>
      <c r="L55" s="52">
        <f t="shared" si="16"/>
        <v>-2.486366220995901E-2</v>
      </c>
      <c r="N55" s="40">
        <f t="shared" ref="N55" si="24">(H55/B55)*10</f>
        <v>3.8742492292264501</v>
      </c>
      <c r="O55" s="143">
        <f t="shared" ref="O55" si="25">(I55/C55)*10</f>
        <v>4.248760486747031</v>
      </c>
      <c r="P55" s="52">
        <f t="shared" ref="P55" si="26">(O55-N55)/N55</f>
        <v>9.6666795387182022E-2</v>
      </c>
    </row>
    <row r="56" spans="1:16" ht="20.100000000000001" customHeight="1" x14ac:dyDescent="0.25">
      <c r="A56" s="38" t="s">
        <v>172</v>
      </c>
      <c r="B56" s="19">
        <v>4446.8700000000008</v>
      </c>
      <c r="C56" s="140">
        <v>4441.76</v>
      </c>
      <c r="D56" s="247">
        <f t="shared" si="9"/>
        <v>4.2296443485134805E-3</v>
      </c>
      <c r="E56" s="215">
        <f t="shared" si="10"/>
        <v>3.736437699631463E-3</v>
      </c>
      <c r="F56" s="52">
        <f t="shared" si="15"/>
        <v>-1.1491228661959043E-3</v>
      </c>
      <c r="H56" s="19">
        <v>1357.6510000000003</v>
      </c>
      <c r="I56" s="140">
        <v>1242.4759999999994</v>
      </c>
      <c r="J56" s="247">
        <f t="shared" si="11"/>
        <v>4.6808004982479444E-3</v>
      </c>
      <c r="K56" s="215">
        <f t="shared" si="12"/>
        <v>4.1007863710925564E-3</v>
      </c>
      <c r="L56" s="52">
        <f t="shared" si="16"/>
        <v>-8.4834025828435175E-2</v>
      </c>
      <c r="N56" s="40">
        <f t="shared" ref="N56" si="27">(H56/B56)*10</f>
        <v>3.0530485487545174</v>
      </c>
      <c r="O56" s="143">
        <f t="shared" ref="O56" si="28">(I56/C56)*10</f>
        <v>2.7972605453694017</v>
      </c>
      <c r="P56" s="52">
        <f t="shared" ref="P56" si="29">(O56-N56)/N56</f>
        <v>-8.3781177829439904E-2</v>
      </c>
    </row>
    <row r="57" spans="1:16" ht="20.100000000000001" customHeight="1" x14ac:dyDescent="0.25">
      <c r="A57" s="38" t="s">
        <v>174</v>
      </c>
      <c r="B57" s="19">
        <v>1951.8499999999995</v>
      </c>
      <c r="C57" s="140">
        <v>2048.23</v>
      </c>
      <c r="D57" s="247">
        <f t="shared" si="9"/>
        <v>1.8565038603885506E-3</v>
      </c>
      <c r="E57" s="215">
        <f t="shared" si="10"/>
        <v>1.7229845353004555E-3</v>
      </c>
      <c r="F57" s="52">
        <f t="shared" si="15"/>
        <v>4.9378794477034908E-2</v>
      </c>
      <c r="H57" s="19">
        <v>642.12299999999959</v>
      </c>
      <c r="I57" s="140">
        <v>735.92800000000022</v>
      </c>
      <c r="J57" s="247">
        <f t="shared" si="11"/>
        <v>2.2138603060259687E-3</v>
      </c>
      <c r="K57" s="215">
        <f t="shared" si="12"/>
        <v>2.4289270074475526E-3</v>
      </c>
      <c r="L57" s="52">
        <f t="shared" ref="L57:L58" si="30">(I57-H57)/H57</f>
        <v>0.14608571877973642</v>
      </c>
      <c r="N57" s="40">
        <f t="shared" ref="N57:N58" si="31">(H57/B57)*10</f>
        <v>3.2898173527678858</v>
      </c>
      <c r="O57" s="143">
        <f t="shared" ref="O57:O58" si="32">(I57/C57)*10</f>
        <v>3.5929949273274984</v>
      </c>
      <c r="P57" s="52">
        <f t="shared" ref="P57:P58" si="33">(O57-N57)/N57</f>
        <v>9.2156354608724497E-2</v>
      </c>
    </row>
    <row r="58" spans="1:16" ht="20.100000000000001" customHeight="1" x14ac:dyDescent="0.25">
      <c r="A58" s="38" t="s">
        <v>173</v>
      </c>
      <c r="B58" s="19">
        <v>757.75</v>
      </c>
      <c r="C58" s="140">
        <v>1245.29</v>
      </c>
      <c r="D58" s="247">
        <f t="shared" si="9"/>
        <v>7.20734585244473E-4</v>
      </c>
      <c r="E58" s="215">
        <f t="shared" si="10"/>
        <v>1.0475461310323079E-3</v>
      </c>
      <c r="F58" s="52">
        <f t="shared" si="15"/>
        <v>0.64340481689211482</v>
      </c>
      <c r="H58" s="19">
        <v>304.51600000000008</v>
      </c>
      <c r="I58" s="140">
        <v>469.06999999999994</v>
      </c>
      <c r="J58" s="247">
        <f t="shared" si="11"/>
        <v>1.0498859018440462E-3</v>
      </c>
      <c r="K58" s="215">
        <f t="shared" si="12"/>
        <v>1.5481633955813925E-3</v>
      </c>
      <c r="L58" s="52">
        <f t="shared" si="30"/>
        <v>0.5403788306689955</v>
      </c>
      <c r="N58" s="40">
        <f t="shared" si="31"/>
        <v>4.0186869020125382</v>
      </c>
      <c r="O58" s="143">
        <f t="shared" si="32"/>
        <v>3.7667531257779308</v>
      </c>
      <c r="P58" s="52">
        <f t="shared" si="33"/>
        <v>-6.2690570919680319E-2</v>
      </c>
    </row>
    <row r="59" spans="1:16" ht="20.100000000000001" customHeight="1" x14ac:dyDescent="0.25">
      <c r="A59" s="38" t="s">
        <v>176</v>
      </c>
      <c r="B59" s="19">
        <v>2034.16</v>
      </c>
      <c r="C59" s="140">
        <v>1777.5399999999997</v>
      </c>
      <c r="D59" s="247">
        <f t="shared" si="9"/>
        <v>1.9347930899648923E-3</v>
      </c>
      <c r="E59" s="215">
        <f t="shared" si="10"/>
        <v>1.4952783285460964E-3</v>
      </c>
      <c r="F59" s="52">
        <f t="shared" si="15"/>
        <v>-0.1261552680221813</v>
      </c>
      <c r="H59" s="19">
        <v>550.9440000000003</v>
      </c>
      <c r="I59" s="140">
        <v>392.29300000000001</v>
      </c>
      <c r="J59" s="247">
        <f t="shared" si="11"/>
        <v>1.8995006446477897E-3</v>
      </c>
      <c r="K59" s="215">
        <f t="shared" si="12"/>
        <v>1.2947612572597081E-3</v>
      </c>
      <c r="L59" s="52">
        <f t="shared" si="16"/>
        <v>-0.28796211593192811</v>
      </c>
      <c r="N59" s="40">
        <f t="shared" si="13"/>
        <v>2.7084595115428494</v>
      </c>
      <c r="O59" s="143">
        <f t="shared" si="14"/>
        <v>2.2069433036668658</v>
      </c>
      <c r="P59" s="52">
        <f t="shared" si="17"/>
        <v>-0.18516658851226447</v>
      </c>
    </row>
    <row r="60" spans="1:16" ht="20.100000000000001" customHeight="1" x14ac:dyDescent="0.25">
      <c r="A60" s="38" t="s">
        <v>175</v>
      </c>
      <c r="B60" s="19">
        <v>329.10999999999979</v>
      </c>
      <c r="C60" s="140">
        <v>1033.4300000000003</v>
      </c>
      <c r="D60" s="247">
        <f t="shared" si="9"/>
        <v>3.1303326868994832E-4</v>
      </c>
      <c r="E60" s="215">
        <f t="shared" si="10"/>
        <v>8.6932810686082623E-4</v>
      </c>
      <c r="F60" s="52">
        <f t="shared" si="15"/>
        <v>2.1400747470450638</v>
      </c>
      <c r="H60" s="19">
        <v>145.44400000000005</v>
      </c>
      <c r="I60" s="140">
        <v>358.62800000000004</v>
      </c>
      <c r="J60" s="247">
        <f t="shared" si="11"/>
        <v>5.0145018687952506E-4</v>
      </c>
      <c r="K60" s="215">
        <f t="shared" si="12"/>
        <v>1.1836500783050797E-3</v>
      </c>
      <c r="L60" s="52">
        <f t="shared" si="16"/>
        <v>1.4657462666043284</v>
      </c>
      <c r="N60" s="40">
        <f t="shared" si="13"/>
        <v>4.4193126918051755</v>
      </c>
      <c r="O60" s="143">
        <f t="shared" si="14"/>
        <v>3.4702689103277429</v>
      </c>
      <c r="P60" s="52">
        <f t="shared" si="17"/>
        <v>-0.21474918107452873</v>
      </c>
    </row>
    <row r="61" spans="1:16" ht="20.100000000000001" customHeight="1" thickBot="1" x14ac:dyDescent="0.3">
      <c r="A61" s="8" t="s">
        <v>17</v>
      </c>
      <c r="B61" s="196">
        <f>B62-SUM(B39:B60)</f>
        <v>1721.0499999998137</v>
      </c>
      <c r="C61" s="142">
        <f>C62-SUM(C39:C60)</f>
        <v>1509.7800000000279</v>
      </c>
      <c r="D61" s="247">
        <f t="shared" si="9"/>
        <v>1.6369782354798627E-3</v>
      </c>
      <c r="E61" s="215">
        <f t="shared" si="10"/>
        <v>1.2700368570453366E-3</v>
      </c>
      <c r="F61" s="52">
        <f t="shared" si="15"/>
        <v>-0.12275645681404297</v>
      </c>
      <c r="H61" s="19">
        <f>H62-SUM(H39:H60)</f>
        <v>904.01799999998184</v>
      </c>
      <c r="I61" s="140">
        <f>I62-SUM(I39:I60)</f>
        <v>829.77499999990687</v>
      </c>
      <c r="J61" s="247">
        <f t="shared" si="11"/>
        <v>3.116800933984525E-3</v>
      </c>
      <c r="K61" s="215">
        <f t="shared" si="12"/>
        <v>2.7386686029130108E-3</v>
      </c>
      <c r="L61" s="52">
        <f t="shared" si="16"/>
        <v>-8.2125577145672396E-2</v>
      </c>
      <c r="N61" s="40">
        <f t="shared" si="13"/>
        <v>5.2527120072053668</v>
      </c>
      <c r="O61" s="143">
        <f t="shared" si="14"/>
        <v>5.4959994171329036</v>
      </c>
      <c r="P61" s="52">
        <f t="shared" si="17"/>
        <v>4.631653317254196E-2</v>
      </c>
    </row>
    <row r="62" spans="1:16" s="1" customFormat="1" ht="26.25" customHeight="1" thickBot="1" x14ac:dyDescent="0.3">
      <c r="A62" s="12" t="s">
        <v>18</v>
      </c>
      <c r="B62" s="17">
        <v>1051357.8999999999</v>
      </c>
      <c r="C62" s="145">
        <v>1188768.6500000001</v>
      </c>
      <c r="D62" s="253">
        <f>SUM(D39:D61)</f>
        <v>0.99999999999999989</v>
      </c>
      <c r="E62" s="254">
        <f>SUM(E39:E61)</f>
        <v>0.99999999999999989</v>
      </c>
      <c r="F62" s="57">
        <f t="shared" si="15"/>
        <v>0.130698356858307</v>
      </c>
      <c r="H62" s="17">
        <v>290046.75600000005</v>
      </c>
      <c r="I62" s="145">
        <v>302984.81499999994</v>
      </c>
      <c r="J62" s="253">
        <f t="shared" si="11"/>
        <v>1</v>
      </c>
      <c r="K62" s="254">
        <f t="shared" si="12"/>
        <v>1</v>
      </c>
      <c r="L62" s="57">
        <f t="shared" si="16"/>
        <v>4.4606804704272883E-2</v>
      </c>
      <c r="N62" s="37">
        <f t="shared" si="13"/>
        <v>2.7587822947827769</v>
      </c>
      <c r="O62" s="150">
        <f t="shared" si="14"/>
        <v>2.5487281734759737</v>
      </c>
      <c r="P62" s="57">
        <f t="shared" si="17"/>
        <v>-7.6140158541702779E-2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8"/>
      <c r="D65" s="366" t="s">
        <v>104</v>
      </c>
      <c r="E65" s="358"/>
      <c r="F65" s="130" t="s">
        <v>0</v>
      </c>
      <c r="H65" s="375" t="s">
        <v>19</v>
      </c>
      <c r="I65" s="376"/>
      <c r="J65" s="366" t="s">
        <v>104</v>
      </c>
      <c r="K65" s="359"/>
      <c r="L65" s="130" t="s">
        <v>0</v>
      </c>
      <c r="N65" s="357" t="s">
        <v>22</v>
      </c>
      <c r="O65" s="358"/>
      <c r="P65" s="130" t="s">
        <v>0</v>
      </c>
    </row>
    <row r="66" spans="1:16" x14ac:dyDescent="0.25">
      <c r="A66" s="373"/>
      <c r="B66" s="367" t="str">
        <f>B37</f>
        <v>jan-set</v>
      </c>
      <c r="C66" s="361"/>
      <c r="D66" s="367" t="str">
        <f>B66</f>
        <v>jan-set</v>
      </c>
      <c r="E66" s="361"/>
      <c r="F66" s="131" t="str">
        <f>F37</f>
        <v>2024 / 2023</v>
      </c>
      <c r="H66" s="355" t="str">
        <f>B66</f>
        <v>jan-set</v>
      </c>
      <c r="I66" s="361"/>
      <c r="J66" s="367" t="str">
        <f>B66</f>
        <v>jan-set</v>
      </c>
      <c r="K66" s="356"/>
      <c r="L66" s="131" t="str">
        <f>F66</f>
        <v>2024 / 2023</v>
      </c>
      <c r="N66" s="355" t="str">
        <f>B66</f>
        <v>jan-set</v>
      </c>
      <c r="O66" s="356"/>
      <c r="P66" s="131" t="str">
        <f>L66</f>
        <v>2024 / 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187</v>
      </c>
      <c r="B68" s="39">
        <v>182674.80000000013</v>
      </c>
      <c r="C68" s="147">
        <v>179080.15999999997</v>
      </c>
      <c r="D68" s="247">
        <f>B68/$B$96</f>
        <v>0.13443658564301367</v>
      </c>
      <c r="E68" s="246">
        <f>C68/$C$96</f>
        <v>0.12716164303830116</v>
      </c>
      <c r="F68" s="61">
        <f>(C68-B68)/B68</f>
        <v>-1.9677809966126454E-2</v>
      </c>
      <c r="H68" s="19">
        <v>77068.953999999983</v>
      </c>
      <c r="I68" s="147">
        <v>76861.208000000013</v>
      </c>
      <c r="J68" s="245">
        <f>H68/$H$96</f>
        <v>0.1972280189217403</v>
      </c>
      <c r="K68" s="246">
        <f>I68/$I$96</f>
        <v>0.19461936652098111</v>
      </c>
      <c r="L68" s="58">
        <f>(I68-H68)/H68</f>
        <v>-2.6955860851565487E-3</v>
      </c>
      <c r="N68" s="41">
        <f t="shared" ref="N68:N96" si="34">(H68/B68)*10</f>
        <v>4.2189154716468789</v>
      </c>
      <c r="O68" s="149">
        <f t="shared" ref="O68:O96" si="35">(I68/C68)*10</f>
        <v>4.2920001858385666</v>
      </c>
      <c r="P68" s="61">
        <f>(O68-N68)/N68</f>
        <v>1.732310464214128E-2</v>
      </c>
    </row>
    <row r="69" spans="1:16" ht="20.100000000000001" customHeight="1" x14ac:dyDescent="0.25">
      <c r="A69" t="s">
        <v>188</v>
      </c>
      <c r="B69" s="19">
        <v>190522.2300000001</v>
      </c>
      <c r="C69" s="140">
        <v>216920.8599999999</v>
      </c>
      <c r="D69" s="247">
        <f t="shared" ref="D69:D95" si="36">B69/$B$96</f>
        <v>0.14021177573640667</v>
      </c>
      <c r="E69" s="215">
        <f t="shared" ref="E69:E95" si="37">C69/$C$96</f>
        <v>0.15403165245597999</v>
      </c>
      <c r="F69" s="52">
        <f t="shared" ref="F69:F96" si="38">(C69-B69)/B69</f>
        <v>0.1385593166739639</v>
      </c>
      <c r="H69" s="19">
        <v>57925.095999999969</v>
      </c>
      <c r="I69" s="140">
        <v>65996.46199999997</v>
      </c>
      <c r="J69" s="214">
        <f t="shared" ref="J69:J96" si="39">H69/$H$96</f>
        <v>0.14823675860362165</v>
      </c>
      <c r="K69" s="215">
        <f t="shared" ref="K69:K96" si="40">I69/$I$96</f>
        <v>0.16710887014768222</v>
      </c>
      <c r="L69" s="59">
        <f t="shared" ref="L69:L96" si="41">(I69-H69)/H69</f>
        <v>0.13934143501462659</v>
      </c>
      <c r="N69" s="40">
        <f t="shared" si="34"/>
        <v>3.0403326687914549</v>
      </c>
      <c r="O69" s="143">
        <f t="shared" si="35"/>
        <v>3.0424211853115462</v>
      </c>
      <c r="P69" s="52">
        <f t="shared" ref="P69:P96" si="42">(O69-N69)/N69</f>
        <v>6.8693684132974391E-4</v>
      </c>
    </row>
    <row r="70" spans="1:16" ht="20.100000000000001" customHeight="1" x14ac:dyDescent="0.25">
      <c r="A70" s="38" t="s">
        <v>189</v>
      </c>
      <c r="B70" s="19">
        <v>176101.03999999998</v>
      </c>
      <c r="C70" s="140">
        <v>151613.31999999977</v>
      </c>
      <c r="D70" s="247">
        <f t="shared" si="36"/>
        <v>0.12959873253335302</v>
      </c>
      <c r="E70" s="215">
        <f t="shared" si="37"/>
        <v>0.10765792747611851</v>
      </c>
      <c r="F70" s="52">
        <f t="shared" si="38"/>
        <v>-0.13905494254889242</v>
      </c>
      <c r="H70" s="19">
        <v>67140.996999999988</v>
      </c>
      <c r="I70" s="140">
        <v>52615.916000000041</v>
      </c>
      <c r="J70" s="214">
        <f t="shared" si="39"/>
        <v>0.17182127354084123</v>
      </c>
      <c r="K70" s="215">
        <f t="shared" si="40"/>
        <v>0.13322814599584695</v>
      </c>
      <c r="L70" s="59">
        <f t="shared" si="41"/>
        <v>-0.21633698707214535</v>
      </c>
      <c r="N70" s="40">
        <f t="shared" si="34"/>
        <v>3.8126405727075774</v>
      </c>
      <c r="O70" s="143">
        <f t="shared" si="35"/>
        <v>3.4704019409376512</v>
      </c>
      <c r="P70" s="52">
        <f t="shared" si="42"/>
        <v>-8.9764200229050878E-2</v>
      </c>
    </row>
    <row r="71" spans="1:16" ht="20.100000000000001" customHeight="1" x14ac:dyDescent="0.25">
      <c r="A71" s="38" t="s">
        <v>190</v>
      </c>
      <c r="B71" s="19">
        <v>94807.970000000016</v>
      </c>
      <c r="C71" s="140">
        <v>93414.849999999977</v>
      </c>
      <c r="D71" s="247">
        <f t="shared" si="36"/>
        <v>6.9772403082117865E-2</v>
      </c>
      <c r="E71" s="215">
        <f t="shared" si="37"/>
        <v>6.633222692104164E-2</v>
      </c>
      <c r="F71" s="52">
        <f t="shared" si="38"/>
        <v>-1.4694123289424283E-2</v>
      </c>
      <c r="H71" s="19">
        <v>37729.280999999981</v>
      </c>
      <c r="I71" s="140">
        <v>37822.518999999986</v>
      </c>
      <c r="J71" s="214">
        <f t="shared" si="39"/>
        <v>9.6553423405378702E-2</v>
      </c>
      <c r="K71" s="215">
        <f t="shared" si="40"/>
        <v>9.5769958338512817E-2</v>
      </c>
      <c r="L71" s="59">
        <f t="shared" si="41"/>
        <v>2.4712371274714959E-3</v>
      </c>
      <c r="N71" s="40">
        <f t="shared" si="34"/>
        <v>3.9795473945914011</v>
      </c>
      <c r="O71" s="143">
        <f t="shared" si="35"/>
        <v>4.0488764901940106</v>
      </c>
      <c r="P71" s="52">
        <f t="shared" si="42"/>
        <v>1.7421351909725886E-2</v>
      </c>
    </row>
    <row r="72" spans="1:16" ht="20.100000000000001" customHeight="1" x14ac:dyDescent="0.25">
      <c r="A72" s="38" t="s">
        <v>191</v>
      </c>
      <c r="B72" s="19">
        <v>275784.6700000001</v>
      </c>
      <c r="C72" s="140">
        <v>263486.98000000004</v>
      </c>
      <c r="D72" s="247">
        <f t="shared" si="36"/>
        <v>0.20295929929845413</v>
      </c>
      <c r="E72" s="215">
        <f t="shared" si="37"/>
        <v>0.18709742774408961</v>
      </c>
      <c r="F72" s="52">
        <f t="shared" si="38"/>
        <v>-4.4591637381439862E-2</v>
      </c>
      <c r="H72" s="19">
        <v>33534.39800000003</v>
      </c>
      <c r="I72" s="140">
        <v>29392.939000000006</v>
      </c>
      <c r="J72" s="214">
        <f t="shared" si="39"/>
        <v>8.5818251578621108E-2</v>
      </c>
      <c r="K72" s="215">
        <f t="shared" si="40"/>
        <v>7.4425517334698155E-2</v>
      </c>
      <c r="L72" s="59">
        <f t="shared" si="41"/>
        <v>-0.12349883245257663</v>
      </c>
      <c r="N72" s="40">
        <f t="shared" si="34"/>
        <v>1.2159630917846165</v>
      </c>
      <c r="O72" s="143">
        <f t="shared" si="35"/>
        <v>1.1155366766130153</v>
      </c>
      <c r="P72" s="52">
        <f t="shared" si="42"/>
        <v>-8.2590019261365666E-2</v>
      </c>
    </row>
    <row r="73" spans="1:16" ht="20.100000000000001" customHeight="1" x14ac:dyDescent="0.25">
      <c r="A73" s="38" t="s">
        <v>192</v>
      </c>
      <c r="B73" s="19">
        <v>43864.079999999994</v>
      </c>
      <c r="C73" s="140">
        <v>119127.36</v>
      </c>
      <c r="D73" s="247">
        <f t="shared" si="36"/>
        <v>3.2281065300588795E-2</v>
      </c>
      <c r="E73" s="215">
        <f t="shared" si="37"/>
        <v>8.4590223888649632E-2</v>
      </c>
      <c r="F73" s="52">
        <f t="shared" si="38"/>
        <v>1.7158294440462449</v>
      </c>
      <c r="H73" s="19">
        <v>9125.8319999999967</v>
      </c>
      <c r="I73" s="140">
        <v>25639.969999999998</v>
      </c>
      <c r="J73" s="214">
        <f t="shared" si="39"/>
        <v>2.3354018355726262E-2</v>
      </c>
      <c r="K73" s="215">
        <f t="shared" si="40"/>
        <v>6.4922668389715638E-2</v>
      </c>
      <c r="L73" s="59">
        <f t="shared" si="41"/>
        <v>1.8096035517638287</v>
      </c>
      <c r="N73" s="40">
        <f t="shared" si="34"/>
        <v>2.08047951763721</v>
      </c>
      <c r="O73" s="143">
        <f t="shared" si="35"/>
        <v>2.1523158072167465</v>
      </c>
      <c r="P73" s="52">
        <f t="shared" si="42"/>
        <v>3.45287175242757E-2</v>
      </c>
    </row>
    <row r="74" spans="1:16" ht="20.100000000000001" customHeight="1" x14ac:dyDescent="0.25">
      <c r="A74" s="38" t="s">
        <v>193</v>
      </c>
      <c r="B74" s="19">
        <v>72173.510000000009</v>
      </c>
      <c r="C74" s="140">
        <v>63240.580000000009</v>
      </c>
      <c r="D74" s="247">
        <f t="shared" si="36"/>
        <v>5.3114935712380129E-2</v>
      </c>
      <c r="E74" s="215">
        <f t="shared" si="37"/>
        <v>4.4906013371303274E-2</v>
      </c>
      <c r="F74" s="52">
        <f t="shared" si="38"/>
        <v>-0.12377020322276136</v>
      </c>
      <c r="H74" s="19">
        <v>24881.658999999989</v>
      </c>
      <c r="I74" s="140">
        <v>21856.992000000017</v>
      </c>
      <c r="J74" s="214">
        <f t="shared" si="39"/>
        <v>6.3674930790630538E-2</v>
      </c>
      <c r="K74" s="215">
        <f t="shared" si="40"/>
        <v>5.5343834006540131E-2</v>
      </c>
      <c r="L74" s="59">
        <f t="shared" si="41"/>
        <v>-0.12156211127240243</v>
      </c>
      <c r="N74" s="40">
        <f t="shared" si="34"/>
        <v>3.4474780289887503</v>
      </c>
      <c r="O74" s="143">
        <f t="shared" si="35"/>
        <v>3.4561656455396221</v>
      </c>
      <c r="P74" s="52">
        <f t="shared" si="42"/>
        <v>2.5199918542831564E-3</v>
      </c>
    </row>
    <row r="75" spans="1:16" ht="20.100000000000001" customHeight="1" x14ac:dyDescent="0.25">
      <c r="A75" s="38" t="s">
        <v>194</v>
      </c>
      <c r="B75" s="19">
        <v>3850.9800000000009</v>
      </c>
      <c r="C75" s="140">
        <v>3929.5499999999988</v>
      </c>
      <c r="D75" s="247">
        <f t="shared" si="36"/>
        <v>2.8340668914351216E-3</v>
      </c>
      <c r="E75" s="215">
        <f t="shared" si="37"/>
        <v>2.7903037075751786E-3</v>
      </c>
      <c r="F75" s="52">
        <f t="shared" si="38"/>
        <v>2.0402598819001364E-2</v>
      </c>
      <c r="H75" s="19">
        <v>9552.3419999999969</v>
      </c>
      <c r="I75" s="140">
        <v>9972.2729999999992</v>
      </c>
      <c r="J75" s="214">
        <f t="shared" si="39"/>
        <v>2.4445504849111285E-2</v>
      </c>
      <c r="K75" s="215">
        <f t="shared" si="40"/>
        <v>2.5250675920085505E-2</v>
      </c>
      <c r="L75" s="59">
        <f t="shared" si="41"/>
        <v>4.3961051645764193E-2</v>
      </c>
      <c r="N75" s="40">
        <f t="shared" si="34"/>
        <v>24.804963931259042</v>
      </c>
      <c r="O75" s="143">
        <f t="shared" si="35"/>
        <v>25.377646295377339</v>
      </c>
      <c r="P75" s="52">
        <f t="shared" si="42"/>
        <v>2.3087409669505968E-2</v>
      </c>
    </row>
    <row r="76" spans="1:16" ht="20.100000000000001" customHeight="1" x14ac:dyDescent="0.25">
      <c r="A76" s="38" t="s">
        <v>195</v>
      </c>
      <c r="B76" s="19">
        <v>31409.279999999984</v>
      </c>
      <c r="C76" s="140">
        <v>27744.149999999987</v>
      </c>
      <c r="D76" s="247">
        <f t="shared" si="36"/>
        <v>2.3115155241474967E-2</v>
      </c>
      <c r="E76" s="215">
        <f t="shared" si="37"/>
        <v>1.9700628471077321E-2</v>
      </c>
      <c r="F76" s="52">
        <f t="shared" si="38"/>
        <v>-0.11668939880188273</v>
      </c>
      <c r="H76" s="19">
        <v>9659.8330000000024</v>
      </c>
      <c r="I76" s="140">
        <v>8984.7430000000004</v>
      </c>
      <c r="J76" s="214">
        <f t="shared" si="39"/>
        <v>2.4720586264929095E-2</v>
      </c>
      <c r="K76" s="215">
        <f t="shared" si="40"/>
        <v>2.2750162748077275E-2</v>
      </c>
      <c r="L76" s="59">
        <f t="shared" si="41"/>
        <v>-6.9886301347031748E-2</v>
      </c>
      <c r="N76" s="40">
        <f t="shared" si="34"/>
        <v>3.0754710072946616</v>
      </c>
      <c r="O76" s="143">
        <f t="shared" si="35"/>
        <v>3.2384279208409716</v>
      </c>
      <c r="P76" s="52">
        <f t="shared" si="42"/>
        <v>5.298600219601976E-2</v>
      </c>
    </row>
    <row r="77" spans="1:16" ht="20.100000000000001" customHeight="1" x14ac:dyDescent="0.25">
      <c r="A77" s="38" t="s">
        <v>196</v>
      </c>
      <c r="B77" s="19">
        <v>14897.009999999998</v>
      </c>
      <c r="C77" s="140">
        <v>15338.580000000005</v>
      </c>
      <c r="D77" s="247">
        <f t="shared" si="36"/>
        <v>1.0963215291270768E-2</v>
      </c>
      <c r="E77" s="215">
        <f t="shared" si="37"/>
        <v>1.0891653406354038E-2</v>
      </c>
      <c r="F77" s="52">
        <f t="shared" si="38"/>
        <v>2.9641518667169253E-2</v>
      </c>
      <c r="H77" s="19">
        <v>6393.4570000000003</v>
      </c>
      <c r="I77" s="140">
        <v>5918.793999999999</v>
      </c>
      <c r="J77" s="214">
        <f t="shared" si="39"/>
        <v>1.6361567047754839E-2</v>
      </c>
      <c r="K77" s="215">
        <f t="shared" si="40"/>
        <v>1.4986909116080811E-2</v>
      </c>
      <c r="L77" s="59">
        <f t="shared" si="41"/>
        <v>-7.4241994589155966E-2</v>
      </c>
      <c r="N77" s="40">
        <f t="shared" si="34"/>
        <v>4.2917719730335149</v>
      </c>
      <c r="O77" s="143">
        <f t="shared" si="35"/>
        <v>3.8587626755540585</v>
      </c>
      <c r="P77" s="52">
        <f t="shared" si="42"/>
        <v>-0.10089289463657042</v>
      </c>
    </row>
    <row r="78" spans="1:16" ht="20.100000000000001" customHeight="1" x14ac:dyDescent="0.25">
      <c r="A78" s="38" t="s">
        <v>197</v>
      </c>
      <c r="B78" s="19">
        <v>73252.009999999966</v>
      </c>
      <c r="C78" s="140">
        <v>65344.949999999975</v>
      </c>
      <c r="D78" s="247">
        <f t="shared" si="36"/>
        <v>5.3908640468679214E-2</v>
      </c>
      <c r="E78" s="215">
        <f t="shared" si="37"/>
        <v>4.640028915685375E-2</v>
      </c>
      <c r="F78" s="52">
        <f t="shared" si="38"/>
        <v>-0.10794324961185357</v>
      </c>
      <c r="H78" s="19">
        <v>5600.3210000000008</v>
      </c>
      <c r="I78" s="140">
        <v>5169.2580000000016</v>
      </c>
      <c r="J78" s="214">
        <f t="shared" si="39"/>
        <v>1.4331843872641895E-2</v>
      </c>
      <c r="K78" s="215">
        <f t="shared" si="40"/>
        <v>1.3089017770102103E-2</v>
      </c>
      <c r="L78" s="59">
        <f t="shared" si="41"/>
        <v>-7.6971123619520937E-2</v>
      </c>
      <c r="N78" s="40">
        <f t="shared" si="34"/>
        <v>0.76452796312346971</v>
      </c>
      <c r="O78" s="143">
        <f t="shared" si="35"/>
        <v>0.79107230168513454</v>
      </c>
      <c r="P78" s="52">
        <f t="shared" si="42"/>
        <v>3.4719905408323135E-2</v>
      </c>
    </row>
    <row r="79" spans="1:16" ht="20.100000000000001" customHeight="1" x14ac:dyDescent="0.25">
      <c r="A79" s="38" t="s">
        <v>198</v>
      </c>
      <c r="B79" s="19">
        <v>14545.28</v>
      </c>
      <c r="C79" s="140">
        <v>11927.55</v>
      </c>
      <c r="D79" s="247">
        <f t="shared" si="36"/>
        <v>1.0704365245899339E-2</v>
      </c>
      <c r="E79" s="215">
        <f t="shared" si="37"/>
        <v>8.4695415473243323E-3</v>
      </c>
      <c r="F79" s="52">
        <f t="shared" si="38"/>
        <v>-0.17997109715316592</v>
      </c>
      <c r="H79" s="19">
        <v>5719.3469999999979</v>
      </c>
      <c r="I79" s="140">
        <v>4440.9879999999994</v>
      </c>
      <c r="J79" s="214">
        <f t="shared" si="39"/>
        <v>1.4636444635488351E-2</v>
      </c>
      <c r="K79" s="215">
        <f t="shared" si="40"/>
        <v>1.1244973814193482E-2</v>
      </c>
      <c r="L79" s="59">
        <f t="shared" si="41"/>
        <v>-0.22351485230743981</v>
      </c>
      <c r="N79" s="40">
        <f t="shared" si="34"/>
        <v>3.9320982476789705</v>
      </c>
      <c r="O79" s="143">
        <f t="shared" si="35"/>
        <v>3.7233027738303335</v>
      </c>
      <c r="P79" s="52">
        <f t="shared" si="42"/>
        <v>-5.3100268786997973E-2</v>
      </c>
    </row>
    <row r="80" spans="1:16" ht="20.100000000000001" customHeight="1" x14ac:dyDescent="0.25">
      <c r="A80" s="38" t="s">
        <v>199</v>
      </c>
      <c r="B80" s="19">
        <v>12006.419999999998</v>
      </c>
      <c r="C80" s="140">
        <v>19021.869999999995</v>
      </c>
      <c r="D80" s="247">
        <f t="shared" si="36"/>
        <v>8.8359319982613416E-3</v>
      </c>
      <c r="E80" s="215">
        <f t="shared" si="37"/>
        <v>1.3507092258913379E-2</v>
      </c>
      <c r="F80" s="52">
        <f t="shared" si="38"/>
        <v>0.58430822843112251</v>
      </c>
      <c r="H80" s="19">
        <v>3105.3580000000006</v>
      </c>
      <c r="I80" s="140">
        <v>4365.1359999999995</v>
      </c>
      <c r="J80" s="214">
        <f t="shared" si="39"/>
        <v>7.9469562592321928E-3</v>
      </c>
      <c r="K80" s="215">
        <f t="shared" si="40"/>
        <v>1.1052909851454965E-2</v>
      </c>
      <c r="L80" s="59">
        <f t="shared" si="41"/>
        <v>0.40567882994488835</v>
      </c>
      <c r="N80" s="40">
        <f t="shared" si="34"/>
        <v>2.5864146015215201</v>
      </c>
      <c r="O80" s="143">
        <f t="shared" si="35"/>
        <v>2.2947985660715799</v>
      </c>
      <c r="P80" s="52">
        <f t="shared" si="42"/>
        <v>-0.112749145198295</v>
      </c>
    </row>
    <row r="81" spans="1:16" ht="20.100000000000001" customHeight="1" x14ac:dyDescent="0.25">
      <c r="A81" s="38" t="s">
        <v>200</v>
      </c>
      <c r="B81" s="19">
        <v>8731.3099999999977</v>
      </c>
      <c r="C81" s="140">
        <v>9527.029999999997</v>
      </c>
      <c r="D81" s="247">
        <f t="shared" si="36"/>
        <v>6.4256673859267978E-3</v>
      </c>
      <c r="E81" s="215">
        <f t="shared" si="37"/>
        <v>6.7649749032789898E-3</v>
      </c>
      <c r="F81" s="52">
        <f t="shared" ref="F81:F86" si="43">(C81-B81)/B81</f>
        <v>9.1134090989782701E-2</v>
      </c>
      <c r="H81" s="19">
        <v>3134.1400000000003</v>
      </c>
      <c r="I81" s="140">
        <v>3663.3199999999993</v>
      </c>
      <c r="J81" s="214">
        <f t="shared" si="39"/>
        <v>8.0206125961354464E-3</v>
      </c>
      <c r="K81" s="215">
        <f t="shared" si="40"/>
        <v>9.2758497597857197E-3</v>
      </c>
      <c r="L81" s="59">
        <f>(I81-H81)/H81</f>
        <v>0.16884376575392257</v>
      </c>
      <c r="N81" s="40">
        <f t="shared" si="34"/>
        <v>3.5895415464575202</v>
      </c>
      <c r="O81" s="143">
        <f t="shared" si="35"/>
        <v>3.8451857504384894</v>
      </c>
      <c r="P81" s="52">
        <f>(O81-N81)/N81</f>
        <v>7.1219179572740071E-2</v>
      </c>
    </row>
    <row r="82" spans="1:16" ht="20.100000000000001" customHeight="1" x14ac:dyDescent="0.25">
      <c r="A82" s="38" t="s">
        <v>201</v>
      </c>
      <c r="B82" s="19">
        <v>9023.81</v>
      </c>
      <c r="C82" s="140">
        <v>13200.249999999996</v>
      </c>
      <c r="D82" s="247">
        <f t="shared" si="36"/>
        <v>6.6409280639216917E-3</v>
      </c>
      <c r="E82" s="215">
        <f t="shared" si="37"/>
        <v>9.373263227575486E-3</v>
      </c>
      <c r="F82" s="52">
        <f>(C82-B82)/B82</f>
        <v>0.4628244610646719</v>
      </c>
      <c r="H82" s="19">
        <v>2001.3220000000006</v>
      </c>
      <c r="I82" s="140">
        <v>2997.886</v>
      </c>
      <c r="J82" s="214">
        <f t="shared" si="39"/>
        <v>5.1216054299179324E-3</v>
      </c>
      <c r="K82" s="215">
        <f t="shared" si="40"/>
        <v>7.5909121051300401E-3</v>
      </c>
      <c r="L82" s="59">
        <f>(I82-H82)/H82</f>
        <v>0.49795285316405813</v>
      </c>
      <c r="N82" s="40">
        <f t="shared" si="34"/>
        <v>2.2178237352071912</v>
      </c>
      <c r="O82" s="143">
        <f t="shared" si="35"/>
        <v>2.2710827446449882</v>
      </c>
      <c r="P82" s="52">
        <f>(O82-N82)/N82</f>
        <v>2.4014085787039081E-2</v>
      </c>
    </row>
    <row r="83" spans="1:16" ht="20.100000000000001" customHeight="1" x14ac:dyDescent="0.25">
      <c r="A83" s="38" t="s">
        <v>202</v>
      </c>
      <c r="B83" s="19">
        <v>7193.3800000000028</v>
      </c>
      <c r="C83" s="140">
        <v>10134.850000000009</v>
      </c>
      <c r="D83" s="247">
        <f t="shared" si="36"/>
        <v>5.2938524987176192E-3</v>
      </c>
      <c r="E83" s="215">
        <f t="shared" si="37"/>
        <v>7.1965770967969194E-3</v>
      </c>
      <c r="F83" s="52">
        <f>(C83-B83)/B83</f>
        <v>0.40891347322121246</v>
      </c>
      <c r="H83" s="19">
        <v>2397.0010000000007</v>
      </c>
      <c r="I83" s="140">
        <v>2994.4879999999998</v>
      </c>
      <c r="J83" s="214">
        <f t="shared" si="39"/>
        <v>6.1341919676687279E-3</v>
      </c>
      <c r="K83" s="215">
        <f t="shared" si="40"/>
        <v>7.5823080690415314E-3</v>
      </c>
      <c r="L83" s="59">
        <f>(I83-H83)/H83</f>
        <v>0.24926439329812503</v>
      </c>
      <c r="N83" s="40">
        <f t="shared" si="34"/>
        <v>3.3322318576246488</v>
      </c>
      <c r="O83" s="143">
        <f t="shared" si="35"/>
        <v>2.9546446173352314</v>
      </c>
      <c r="P83" s="52">
        <f>(O83-N83)/N83</f>
        <v>-0.11331361574538724</v>
      </c>
    </row>
    <row r="84" spans="1:16" ht="20.100000000000001" customHeight="1" x14ac:dyDescent="0.25">
      <c r="A84" s="38" t="s">
        <v>203</v>
      </c>
      <c r="B84" s="19">
        <v>4774.0100000000029</v>
      </c>
      <c r="C84" s="140">
        <v>3962.6000000000035</v>
      </c>
      <c r="D84" s="247">
        <f t="shared" si="36"/>
        <v>3.513355997792819E-3</v>
      </c>
      <c r="E84" s="215">
        <f t="shared" si="37"/>
        <v>2.8137719259552409E-3</v>
      </c>
      <c r="F84" s="52">
        <f t="shared" si="43"/>
        <v>-0.16996403442808014</v>
      </c>
      <c r="H84" s="19">
        <v>3163.5929999999994</v>
      </c>
      <c r="I84" s="140">
        <v>2715.1419999999998</v>
      </c>
      <c r="J84" s="214">
        <f t="shared" si="39"/>
        <v>8.0959860966153142E-3</v>
      </c>
      <c r="K84" s="215">
        <f t="shared" si="40"/>
        <v>6.8749793270814789E-3</v>
      </c>
      <c r="L84" s="59">
        <f t="shared" si="41"/>
        <v>-0.14175369587680831</v>
      </c>
      <c r="N84" s="40">
        <f t="shared" si="34"/>
        <v>6.6266995670306459</v>
      </c>
      <c r="O84" s="143">
        <f t="shared" si="35"/>
        <v>6.8519204562660816</v>
      </c>
      <c r="P84" s="52">
        <f t="shared" si="42"/>
        <v>3.3986886980052845E-2</v>
      </c>
    </row>
    <row r="85" spans="1:16" ht="20.100000000000001" customHeight="1" x14ac:dyDescent="0.25">
      <c r="A85" s="38" t="s">
        <v>204</v>
      </c>
      <c r="B85" s="19">
        <v>11263.719999999992</v>
      </c>
      <c r="C85" s="140">
        <v>10526.769999999997</v>
      </c>
      <c r="D85" s="247">
        <f t="shared" si="36"/>
        <v>8.2893538596397736E-3</v>
      </c>
      <c r="E85" s="215">
        <f t="shared" si="37"/>
        <v>7.4748725324251288E-3</v>
      </c>
      <c r="F85" s="52">
        <f t="shared" si="43"/>
        <v>-6.542687495782884E-2</v>
      </c>
      <c r="H85" s="19">
        <v>2969.1479999999983</v>
      </c>
      <c r="I85" s="140">
        <v>2586.8380000000002</v>
      </c>
      <c r="J85" s="214">
        <f t="shared" si="39"/>
        <v>7.5983797305131089E-3</v>
      </c>
      <c r="K85" s="215">
        <f t="shared" si="40"/>
        <v>6.5501022681350735E-3</v>
      </c>
      <c r="L85" s="59">
        <f t="shared" si="41"/>
        <v>-0.12876084317790773</v>
      </c>
      <c r="N85" s="40">
        <f t="shared" si="34"/>
        <v>2.6360278842158724</v>
      </c>
      <c r="O85" s="143">
        <f t="shared" si="35"/>
        <v>2.4573900636187558</v>
      </c>
      <c r="P85" s="52">
        <f t="shared" si="42"/>
        <v>-6.7767803848651331E-2</v>
      </c>
    </row>
    <row r="86" spans="1:16" ht="20.100000000000001" customHeight="1" x14ac:dyDescent="0.25">
      <c r="A86" s="38" t="s">
        <v>205</v>
      </c>
      <c r="B86" s="19">
        <v>16943.650000000001</v>
      </c>
      <c r="C86" s="140">
        <v>20800.07</v>
      </c>
      <c r="D86" s="247">
        <f t="shared" si="36"/>
        <v>1.246940713404502E-2</v>
      </c>
      <c r="E86" s="215">
        <f t="shared" si="37"/>
        <v>1.4769760516808098E-2</v>
      </c>
      <c r="F86" s="52">
        <f t="shared" si="43"/>
        <v>0.22760267120720729</v>
      </c>
      <c r="H86" s="19">
        <v>1994.2080000000012</v>
      </c>
      <c r="I86" s="140">
        <v>2386.8580000000015</v>
      </c>
      <c r="J86" s="214">
        <f t="shared" si="39"/>
        <v>5.103399913250233E-3</v>
      </c>
      <c r="K86" s="215">
        <f t="shared" si="40"/>
        <v>6.0437352472463889E-3</v>
      </c>
      <c r="L86" s="59">
        <f t="shared" si="41"/>
        <v>0.1968952085238852</v>
      </c>
      <c r="N86" s="40">
        <f t="shared" si="34"/>
        <v>1.1769648216293425</v>
      </c>
      <c r="O86" s="143">
        <f t="shared" si="35"/>
        <v>1.1475240227556933</v>
      </c>
      <c r="P86" s="52">
        <f t="shared" si="42"/>
        <v>-2.5014170629919501E-2</v>
      </c>
    </row>
    <row r="87" spans="1:16" ht="20.100000000000001" customHeight="1" x14ac:dyDescent="0.25">
      <c r="A87" s="38" t="s">
        <v>206</v>
      </c>
      <c r="B87" s="19">
        <v>5066.3400000000038</v>
      </c>
      <c r="C87" s="140">
        <v>6506.14</v>
      </c>
      <c r="D87" s="247">
        <f t="shared" si="36"/>
        <v>3.7284915670175956E-3</v>
      </c>
      <c r="E87" s="215">
        <f t="shared" si="37"/>
        <v>4.6198945334715632E-3</v>
      </c>
      <c r="F87" s="52">
        <f t="shared" ref="F87:F88" si="44">(C87-B87)/B87</f>
        <v>0.28418937536762151</v>
      </c>
      <c r="H87" s="19">
        <v>1862.9939999999999</v>
      </c>
      <c r="I87" s="140">
        <v>2241.1139999999996</v>
      </c>
      <c r="J87" s="214">
        <f t="shared" si="39"/>
        <v>4.7676087037990516E-3</v>
      </c>
      <c r="K87" s="215">
        <f t="shared" si="40"/>
        <v>5.6746985681164668E-3</v>
      </c>
      <c r="L87" s="59">
        <f t="shared" ref="L87:L88" si="45">(I87-H87)/H87</f>
        <v>0.20296361663000509</v>
      </c>
      <c r="N87" s="40">
        <f t="shared" si="34"/>
        <v>3.6771989246675085</v>
      </c>
      <c r="O87" s="143">
        <f t="shared" si="35"/>
        <v>3.4446138570642493</v>
      </c>
      <c r="P87" s="52">
        <f t="shared" ref="P87:P88" si="46">(O87-N87)/N87</f>
        <v>-6.3250607967663741E-2</v>
      </c>
    </row>
    <row r="88" spans="1:16" ht="20.100000000000001" customHeight="1" x14ac:dyDescent="0.25">
      <c r="A88" s="38" t="s">
        <v>207</v>
      </c>
      <c r="B88" s="19">
        <v>2028.1900000000007</v>
      </c>
      <c r="C88" s="140">
        <v>3156.06</v>
      </c>
      <c r="D88" s="247">
        <f t="shared" si="36"/>
        <v>1.492613861546879E-3</v>
      </c>
      <c r="E88" s="215">
        <f t="shared" si="37"/>
        <v>2.2410621876117419E-3</v>
      </c>
      <c r="F88" s="52">
        <f t="shared" si="44"/>
        <v>0.55609681538711797</v>
      </c>
      <c r="H88" s="19">
        <v>1751.4330000000007</v>
      </c>
      <c r="I88" s="140">
        <v>2047.6929999999998</v>
      </c>
      <c r="J88" s="214">
        <f t="shared" si="39"/>
        <v>4.4821117056313056E-3</v>
      </c>
      <c r="K88" s="215">
        <f t="shared" si="40"/>
        <v>5.1849395144745484E-3</v>
      </c>
      <c r="L88" s="59">
        <f t="shared" si="45"/>
        <v>0.16915291649751887</v>
      </c>
      <c r="N88" s="40">
        <f t="shared" si="34"/>
        <v>8.6354483554302099</v>
      </c>
      <c r="O88" s="143">
        <f t="shared" si="35"/>
        <v>6.4881307706444105</v>
      </c>
      <c r="P88" s="52">
        <f t="shared" si="46"/>
        <v>-0.24866312626784531</v>
      </c>
    </row>
    <row r="89" spans="1:16" ht="20.100000000000001" customHeight="1" x14ac:dyDescent="0.25">
      <c r="A89" s="38" t="s">
        <v>208</v>
      </c>
      <c r="B89" s="19">
        <v>5493.8500000000013</v>
      </c>
      <c r="C89" s="140">
        <v>7290.1699999999983</v>
      </c>
      <c r="D89" s="247">
        <f t="shared" si="36"/>
        <v>4.0431106865033949E-3</v>
      </c>
      <c r="E89" s="215">
        <f t="shared" si="37"/>
        <v>5.1766203203555987E-3</v>
      </c>
      <c r="F89" s="52">
        <f t="shared" ref="F89:F94" si="47">(C89-B89)/B89</f>
        <v>0.32696924743121791</v>
      </c>
      <c r="H89" s="19">
        <v>1411.452</v>
      </c>
      <c r="I89" s="140">
        <v>2017.713</v>
      </c>
      <c r="J89" s="214">
        <f t="shared" si="39"/>
        <v>3.6120625402951264E-3</v>
      </c>
      <c r="K89" s="215">
        <f t="shared" si="40"/>
        <v>5.1090275068425709E-3</v>
      </c>
      <c r="L89" s="59">
        <f t="shared" ref="L89:L94" si="48">(I89-H89)/H89</f>
        <v>0.42953001589852152</v>
      </c>
      <c r="N89" s="40">
        <f t="shared" si="34"/>
        <v>2.5691491394923411</v>
      </c>
      <c r="O89" s="143">
        <f t="shared" si="35"/>
        <v>2.7677173508985393</v>
      </c>
      <c r="P89" s="52">
        <f t="shared" ref="P89:P92" si="49">(O89-N89)/N89</f>
        <v>7.7289484037285153E-2</v>
      </c>
    </row>
    <row r="90" spans="1:16" ht="20.100000000000001" customHeight="1" x14ac:dyDescent="0.25">
      <c r="A90" s="38" t="s">
        <v>209</v>
      </c>
      <c r="B90" s="19">
        <v>35381.710000000006</v>
      </c>
      <c r="C90" s="140">
        <v>28984.649999999998</v>
      </c>
      <c r="D90" s="247">
        <f t="shared" si="36"/>
        <v>2.6038601310149352E-2</v>
      </c>
      <c r="E90" s="215">
        <f t="shared" si="37"/>
        <v>2.0581485502861378E-2</v>
      </c>
      <c r="F90" s="52">
        <f t="shared" si="47"/>
        <v>-0.18080132362172455</v>
      </c>
      <c r="H90" s="19">
        <v>1798.2130000000002</v>
      </c>
      <c r="I90" s="140">
        <v>1641.0410000000004</v>
      </c>
      <c r="J90" s="214">
        <f t="shared" si="39"/>
        <v>4.6018269248771625E-3</v>
      </c>
      <c r="K90" s="215">
        <f t="shared" si="40"/>
        <v>4.1552607377047385E-3</v>
      </c>
      <c r="L90" s="59">
        <f t="shared" si="48"/>
        <v>-8.7404551073760328E-2</v>
      </c>
      <c r="N90" s="40">
        <f t="shared" si="34"/>
        <v>0.50823236073101041</v>
      </c>
      <c r="O90" s="143">
        <f t="shared" si="35"/>
        <v>0.56617588965193666</v>
      </c>
      <c r="P90" s="52">
        <f t="shared" si="49"/>
        <v>0.11400991632564249</v>
      </c>
    </row>
    <row r="91" spans="1:16" ht="20.100000000000001" customHeight="1" x14ac:dyDescent="0.25">
      <c r="A91" s="38" t="s">
        <v>210</v>
      </c>
      <c r="B91" s="19">
        <v>3872.2699999999995</v>
      </c>
      <c r="C91" s="140">
        <v>3465.4300000000007</v>
      </c>
      <c r="D91" s="247">
        <f t="shared" si="36"/>
        <v>2.8497349250573814E-3</v>
      </c>
      <c r="E91" s="215">
        <f t="shared" si="37"/>
        <v>2.4607403334586039E-3</v>
      </c>
      <c r="F91" s="52">
        <f t="shared" si="47"/>
        <v>-0.10506498772038077</v>
      </c>
      <c r="H91" s="19">
        <v>1603.172</v>
      </c>
      <c r="I91" s="140">
        <v>1362.4799999999996</v>
      </c>
      <c r="J91" s="214">
        <f t="shared" si="39"/>
        <v>4.1026953285340333E-3</v>
      </c>
      <c r="K91" s="215">
        <f t="shared" si="40"/>
        <v>3.4499196850706041E-3</v>
      </c>
      <c r="L91" s="59">
        <f t="shared" si="48"/>
        <v>-0.15013485764471962</v>
      </c>
      <c r="N91" s="40">
        <f t="shared" si="34"/>
        <v>4.1401348562987605</v>
      </c>
      <c r="O91" s="143">
        <f t="shared" si="35"/>
        <v>3.931633303803566</v>
      </c>
      <c r="P91" s="52">
        <f t="shared" si="49"/>
        <v>-5.0361053379211144E-2</v>
      </c>
    </row>
    <row r="92" spans="1:16" ht="20.100000000000001" customHeight="1" x14ac:dyDescent="0.25">
      <c r="A92" s="38" t="s">
        <v>211</v>
      </c>
      <c r="B92" s="19">
        <v>2579.4999999999995</v>
      </c>
      <c r="C92" s="140">
        <v>3357.82</v>
      </c>
      <c r="D92" s="247">
        <f t="shared" si="36"/>
        <v>1.8983416030353036E-3</v>
      </c>
      <c r="E92" s="215">
        <f t="shared" si="37"/>
        <v>2.3843283824789324E-3</v>
      </c>
      <c r="F92" s="52">
        <f t="shared" si="47"/>
        <v>0.30173289397170022</v>
      </c>
      <c r="H92" s="19">
        <v>936.45000000000016</v>
      </c>
      <c r="I92" s="140">
        <v>1302.2230000000002</v>
      </c>
      <c r="J92" s="214">
        <f t="shared" si="39"/>
        <v>2.396479629388298E-3</v>
      </c>
      <c r="K92" s="215">
        <f t="shared" si="40"/>
        <v>3.2973436395776082E-3</v>
      </c>
      <c r="L92" s="59">
        <f t="shared" si="48"/>
        <v>0.39059533344011954</v>
      </c>
      <c r="N92" s="40">
        <f t="shared" si="34"/>
        <v>3.6303547199069603</v>
      </c>
      <c r="O92" s="143">
        <f t="shared" si="35"/>
        <v>3.8781798905242093</v>
      </c>
      <c r="P92" s="52">
        <f t="shared" si="49"/>
        <v>6.82647261046712E-2</v>
      </c>
    </row>
    <row r="93" spans="1:16" ht="20.100000000000001" customHeight="1" x14ac:dyDescent="0.25">
      <c r="A93" s="38" t="s">
        <v>212</v>
      </c>
      <c r="B93" s="19">
        <v>4656.3600000000006</v>
      </c>
      <c r="C93" s="140">
        <v>6277.5599999999986</v>
      </c>
      <c r="D93" s="247">
        <f t="shared" si="36"/>
        <v>3.426773369532649E-3</v>
      </c>
      <c r="E93" s="215">
        <f t="shared" si="37"/>
        <v>4.4575839326451219E-3</v>
      </c>
      <c r="F93" s="52">
        <f t="shared" si="47"/>
        <v>0.34816895600855557</v>
      </c>
      <c r="H93" s="19">
        <v>1054.3829999999998</v>
      </c>
      <c r="I93" s="140">
        <v>1299.308</v>
      </c>
      <c r="J93" s="214">
        <f t="shared" si="39"/>
        <v>2.6982832837560158E-3</v>
      </c>
      <c r="K93" s="215">
        <f t="shared" si="40"/>
        <v>3.2899626021444116E-3</v>
      </c>
      <c r="L93" s="59">
        <f t="shared" si="48"/>
        <v>0.23229225053894101</v>
      </c>
      <c r="N93" s="40">
        <f t="shared" ref="N93:N94" si="50">(H93/B93)*10</f>
        <v>2.2643932170193022</v>
      </c>
      <c r="O93" s="143">
        <f t="shared" ref="O93:O94" si="51">(I93/C93)*10</f>
        <v>2.0697659600226843</v>
      </c>
      <c r="P93" s="52">
        <f t="shared" ref="P93:P94" si="52">(O93-N93)/N93</f>
        <v>-8.5951174704900574E-2</v>
      </c>
    </row>
    <row r="94" spans="1:16" ht="20.100000000000001" customHeight="1" x14ac:dyDescent="0.25">
      <c r="A94" s="38" t="s">
        <v>213</v>
      </c>
      <c r="B94" s="19">
        <v>2081.41</v>
      </c>
      <c r="C94" s="140">
        <v>1368.07</v>
      </c>
      <c r="D94" s="247">
        <f t="shared" si="36"/>
        <v>1.5317802659328209E-3</v>
      </c>
      <c r="E94" s="215">
        <f t="shared" si="37"/>
        <v>9.7144222448432413E-4</v>
      </c>
      <c r="F94" s="52">
        <f t="shared" si="47"/>
        <v>-0.34271959873355079</v>
      </c>
      <c r="H94" s="19">
        <v>1661.453</v>
      </c>
      <c r="I94" s="140">
        <v>1162.5450000000008</v>
      </c>
      <c r="J94" s="214">
        <f t="shared" si="39"/>
        <v>4.2518428850297132E-3</v>
      </c>
      <c r="K94" s="215">
        <f t="shared" si="40"/>
        <v>2.9436666081560166E-3</v>
      </c>
      <c r="L94" s="59">
        <f t="shared" si="48"/>
        <v>-0.30028414887450877</v>
      </c>
      <c r="N94" s="40">
        <f t="shared" si="50"/>
        <v>7.9823436997035664</v>
      </c>
      <c r="O94" s="143">
        <f t="shared" si="51"/>
        <v>8.4977011410234908</v>
      </c>
      <c r="P94" s="52">
        <f t="shared" si="52"/>
        <v>6.4562171300524537E-2</v>
      </c>
    </row>
    <row r="95" spans="1:16" ht="20.100000000000001" customHeight="1" thickBot="1" x14ac:dyDescent="0.3">
      <c r="A95" s="8" t="s">
        <v>17</v>
      </c>
      <c r="B95" s="19">
        <f>B96-SUM(B68:B94)</f>
        <v>53838.8199999996</v>
      </c>
      <c r="C95" s="140">
        <f>C96-SUM(C68:C94)</f>
        <v>49539.32999999891</v>
      </c>
      <c r="D95" s="247">
        <f t="shared" si="36"/>
        <v>3.9621815027845869E-2</v>
      </c>
      <c r="E95" s="215">
        <f t="shared" si="37"/>
        <v>3.5176998936210832E-2</v>
      </c>
      <c r="F95" s="52">
        <f t="shared" si="38"/>
        <v>-7.98585481628446E-2</v>
      </c>
      <c r="H95" s="19">
        <f>H96-SUM(H68:H94)</f>
        <v>15584.838999999862</v>
      </c>
      <c r="I95" s="140">
        <f>I96-SUM(I68:I94)</f>
        <v>15475.085999999836</v>
      </c>
      <c r="J95" s="214">
        <f t="shared" si="39"/>
        <v>3.9883335138871219E-2</v>
      </c>
      <c r="K95" s="215">
        <f t="shared" si="40"/>
        <v>3.9184284407521551E-2</v>
      </c>
      <c r="L95" s="59">
        <f t="shared" si="41"/>
        <v>-7.0422928334406953E-3</v>
      </c>
      <c r="N95" s="40">
        <f t="shared" si="34"/>
        <v>2.8947215039259735</v>
      </c>
      <c r="O95" s="143">
        <f t="shared" si="35"/>
        <v>3.1237980004978216</v>
      </c>
      <c r="P95" s="52">
        <f t="shared" si="42"/>
        <v>7.9135936310682234E-2</v>
      </c>
    </row>
    <row r="96" spans="1:16" s="1" customFormat="1" ht="26.25" customHeight="1" thickBot="1" x14ac:dyDescent="0.3">
      <c r="A96" s="12" t="s">
        <v>18</v>
      </c>
      <c r="B96" s="17">
        <v>1358817.6099999999</v>
      </c>
      <c r="C96" s="145">
        <v>1408287.5599999989</v>
      </c>
      <c r="D96" s="243">
        <f>SUM(D68:D95)</f>
        <v>1</v>
      </c>
      <c r="E96" s="244">
        <f>SUM(E68:E95)</f>
        <v>0.99999999999999989</v>
      </c>
      <c r="F96" s="57">
        <f t="shared" si="38"/>
        <v>3.6406615307258951E-2</v>
      </c>
      <c r="H96" s="17">
        <v>390760.67599999974</v>
      </c>
      <c r="I96" s="145">
        <v>394930.9329999999</v>
      </c>
      <c r="J96" s="255">
        <f t="shared" si="39"/>
        <v>1</v>
      </c>
      <c r="K96" s="244">
        <f t="shared" si="40"/>
        <v>1</v>
      </c>
      <c r="L96" s="60">
        <f t="shared" si="41"/>
        <v>1.0672151155763076E-2</v>
      </c>
      <c r="N96" s="37">
        <f t="shared" si="34"/>
        <v>2.8757404461368425</v>
      </c>
      <c r="O96" s="150">
        <f t="shared" si="35"/>
        <v>2.8043344570905693</v>
      </c>
      <c r="P96" s="57">
        <f t="shared" si="42"/>
        <v>-2.483047075482674E-2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>
      <selection activeCell="K90" sqref="K90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183</v>
      </c>
    </row>
    <row r="3" spans="1:17" ht="8.25" customHeight="1" thickBot="1" x14ac:dyDescent="0.3"/>
    <row r="4" spans="1:17" x14ac:dyDescent="0.25">
      <c r="A4" s="372" t="s">
        <v>3</v>
      </c>
      <c r="B4" s="366" t="s">
        <v>1</v>
      </c>
      <c r="C4" s="358"/>
      <c r="D4" s="366" t="s">
        <v>104</v>
      </c>
      <c r="E4" s="358"/>
      <c r="F4" s="130" t="s">
        <v>0</v>
      </c>
      <c r="H4" s="375" t="s">
        <v>19</v>
      </c>
      <c r="I4" s="376"/>
      <c r="J4" s="366" t="s">
        <v>104</v>
      </c>
      <c r="K4" s="359"/>
      <c r="L4" s="130" t="s">
        <v>0</v>
      </c>
      <c r="N4" s="357" t="s">
        <v>22</v>
      </c>
      <c r="O4" s="358"/>
      <c r="P4" s="130" t="s">
        <v>0</v>
      </c>
    </row>
    <row r="5" spans="1:17" x14ac:dyDescent="0.25">
      <c r="A5" s="373"/>
      <c r="B5" s="367" t="s">
        <v>66</v>
      </c>
      <c r="C5" s="361"/>
      <c r="D5" s="367" t="str">
        <f>B5</f>
        <v>set</v>
      </c>
      <c r="E5" s="361"/>
      <c r="F5" s="131" t="s">
        <v>147</v>
      </c>
      <c r="H5" s="355" t="str">
        <f>B5</f>
        <v>set</v>
      </c>
      <c r="I5" s="361"/>
      <c r="J5" s="367" t="str">
        <f>B5</f>
        <v>set</v>
      </c>
      <c r="K5" s="356"/>
      <c r="L5" s="131" t="str">
        <f>F5</f>
        <v>2024 /2023</v>
      </c>
      <c r="N5" s="355" t="str">
        <f>B5</f>
        <v>set</v>
      </c>
      <c r="O5" s="356"/>
      <c r="P5" s="131" t="str">
        <f>L5</f>
        <v>2024 /2023</v>
      </c>
    </row>
    <row r="6" spans="1:17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8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189</v>
      </c>
      <c r="B7" s="19">
        <v>17635.010000000002</v>
      </c>
      <c r="C7" s="147">
        <v>19668.699999999997</v>
      </c>
      <c r="D7" s="214">
        <f>B7/$B$33</f>
        <v>6.6190691991294889E-2</v>
      </c>
      <c r="E7" s="246">
        <f>C7/$C$33</f>
        <v>7.4828139751072484E-2</v>
      </c>
      <c r="F7" s="52">
        <f>(C7-B7)/B7</f>
        <v>0.11532117078470581</v>
      </c>
      <c r="H7" s="19">
        <v>6801.0670000000018</v>
      </c>
      <c r="I7" s="147">
        <v>8707.8300000000017</v>
      </c>
      <c r="J7" s="214">
        <f t="shared" ref="J7:J32" si="0">H7/$H$33</f>
        <v>8.6448083930970851E-2</v>
      </c>
      <c r="K7" s="246">
        <f>I7/$I$33</f>
        <v>0.10750673785213419</v>
      </c>
      <c r="L7" s="52">
        <f>(I7-H7)/H7</f>
        <v>0.28036233138123762</v>
      </c>
      <c r="N7" s="40">
        <f t="shared" ref="N7:O33" si="1">(H7/B7)*10</f>
        <v>3.8565711048646989</v>
      </c>
      <c r="O7" s="149">
        <f t="shared" si="1"/>
        <v>4.4272524366124868</v>
      </c>
      <c r="P7" s="52">
        <f>(O7-N7)/N7</f>
        <v>0.14797635418362376</v>
      </c>
      <c r="Q7" s="2"/>
    </row>
    <row r="8" spans="1:17" ht="20.100000000000001" customHeight="1" x14ac:dyDescent="0.25">
      <c r="A8" s="8" t="s">
        <v>155</v>
      </c>
      <c r="B8" s="19">
        <v>26522.740000000009</v>
      </c>
      <c r="C8" s="140">
        <v>26396.400000000001</v>
      </c>
      <c r="D8" s="214">
        <f t="shared" ref="D8:D32" si="2">B8/$B$33</f>
        <v>9.9549618293678144E-2</v>
      </c>
      <c r="E8" s="215">
        <f t="shared" ref="E8:E32" si="3">C8/$C$33</f>
        <v>0.1004231854736312</v>
      </c>
      <c r="F8" s="52">
        <f t="shared" ref="F8:F33" si="4">(C8-B8)/B8</f>
        <v>-4.7634595822304698E-3</v>
      </c>
      <c r="H8" s="19">
        <v>7779.44</v>
      </c>
      <c r="I8" s="140">
        <v>8363.4179999999978</v>
      </c>
      <c r="J8" s="214">
        <f t="shared" si="0"/>
        <v>9.8884143040489328E-2</v>
      </c>
      <c r="K8" s="215">
        <f t="shared" ref="K8:K32" si="5">I8/$I$33</f>
        <v>0.1032546324944125</v>
      </c>
      <c r="L8" s="52">
        <f t="shared" ref="L8:L33" si="6">(I8-H8)/H8</f>
        <v>7.506684285758336E-2</v>
      </c>
      <c r="N8" s="40">
        <f t="shared" si="1"/>
        <v>2.9331207861631174</v>
      </c>
      <c r="O8" s="143">
        <f t="shared" si="1"/>
        <v>3.1683934172841743</v>
      </c>
      <c r="P8" s="52">
        <f t="shared" ref="P8:P33" si="7">(O8-N8)/N8</f>
        <v>8.0212390921964874E-2</v>
      </c>
      <c r="Q8" s="2"/>
    </row>
    <row r="9" spans="1:17" ht="20.100000000000001" customHeight="1" x14ac:dyDescent="0.25">
      <c r="A9" s="8" t="s">
        <v>187</v>
      </c>
      <c r="B9" s="19">
        <v>16668.260000000002</v>
      </c>
      <c r="C9" s="140">
        <v>15583.649999999998</v>
      </c>
      <c r="D9" s="214">
        <f t="shared" si="2"/>
        <v>6.2562122941286727E-2</v>
      </c>
      <c r="E9" s="215">
        <f t="shared" si="3"/>
        <v>5.9286863902128797E-2</v>
      </c>
      <c r="F9" s="52">
        <f t="shared" si="4"/>
        <v>-6.5070379271741863E-2</v>
      </c>
      <c r="H9" s="19">
        <v>7943.7699999999986</v>
      </c>
      <c r="I9" s="140">
        <v>7940.1470000000008</v>
      </c>
      <c r="J9" s="214">
        <f t="shared" si="0"/>
        <v>0.10097293493628691</v>
      </c>
      <c r="K9" s="215">
        <f t="shared" si="5"/>
        <v>9.8028935112009496E-2</v>
      </c>
      <c r="L9" s="52">
        <f t="shared" si="6"/>
        <v>-4.5608067705859738E-4</v>
      </c>
      <c r="N9" s="40">
        <f t="shared" si="1"/>
        <v>4.765806388909219</v>
      </c>
      <c r="O9" s="143">
        <f t="shared" si="1"/>
        <v>5.0951779589505684</v>
      </c>
      <c r="P9" s="52">
        <f t="shared" si="7"/>
        <v>6.9111403855567605E-2</v>
      </c>
      <c r="Q9" s="2"/>
    </row>
    <row r="10" spans="1:17" ht="20.100000000000001" customHeight="1" x14ac:dyDescent="0.25">
      <c r="A10" s="8" t="s">
        <v>188</v>
      </c>
      <c r="B10" s="19">
        <v>26450.359999999997</v>
      </c>
      <c r="C10" s="140">
        <v>24314.43</v>
      </c>
      <c r="D10" s="214">
        <f t="shared" si="2"/>
        <v>9.9277949477707489E-2</v>
      </c>
      <c r="E10" s="215">
        <f t="shared" si="3"/>
        <v>9.250248191327691E-2</v>
      </c>
      <c r="F10" s="52">
        <f t="shared" si="4"/>
        <v>-8.0752398077001478E-2</v>
      </c>
      <c r="H10" s="19">
        <v>7382.4830000000002</v>
      </c>
      <c r="I10" s="140">
        <v>7250.7620000000006</v>
      </c>
      <c r="J10" s="214">
        <f t="shared" si="0"/>
        <v>9.3838438880688185E-2</v>
      </c>
      <c r="K10" s="215">
        <f t="shared" si="5"/>
        <v>8.9517798299026979E-2</v>
      </c>
      <c r="L10" s="52">
        <f t="shared" si="6"/>
        <v>-1.7842370920461252E-2</v>
      </c>
      <c r="N10" s="40">
        <f t="shared" si="1"/>
        <v>2.7910708965775894</v>
      </c>
      <c r="O10" s="143">
        <f t="shared" si="1"/>
        <v>2.9820818337094481</v>
      </c>
      <c r="P10" s="52">
        <f t="shared" si="7"/>
        <v>6.8436433257957105E-2</v>
      </c>
      <c r="Q10" s="2"/>
    </row>
    <row r="11" spans="1:17" ht="20.100000000000001" customHeight="1" x14ac:dyDescent="0.25">
      <c r="A11" s="8" t="s">
        <v>159</v>
      </c>
      <c r="B11" s="19">
        <v>12236.190000000004</v>
      </c>
      <c r="C11" s="140">
        <v>12128.890000000001</v>
      </c>
      <c r="D11" s="214">
        <f t="shared" si="2"/>
        <v>4.5926930772194785E-2</v>
      </c>
      <c r="E11" s="215">
        <f t="shared" si="3"/>
        <v>4.6143480552623496E-2</v>
      </c>
      <c r="F11" s="52">
        <f t="shared" si="4"/>
        <v>-8.7690694570779684E-3</v>
      </c>
      <c r="H11" s="19">
        <v>4063.1769999999992</v>
      </c>
      <c r="I11" s="140">
        <v>4792.1139999999978</v>
      </c>
      <c r="J11" s="214">
        <f t="shared" si="0"/>
        <v>5.164687633902007E-2</v>
      </c>
      <c r="K11" s="215">
        <f t="shared" si="5"/>
        <v>5.9163367171332221E-2</v>
      </c>
      <c r="L11" s="52">
        <f t="shared" si="6"/>
        <v>0.17940074970890973</v>
      </c>
      <c r="N11" s="40">
        <f t="shared" si="1"/>
        <v>3.3206226774837577</v>
      </c>
      <c r="O11" s="143">
        <f t="shared" si="1"/>
        <v>3.9509913932767118</v>
      </c>
      <c r="P11" s="52">
        <f t="shared" si="7"/>
        <v>0.18983449100294153</v>
      </c>
      <c r="Q11" s="2"/>
    </row>
    <row r="12" spans="1:17" ht="20.100000000000001" customHeight="1" x14ac:dyDescent="0.25">
      <c r="A12" s="8" t="s">
        <v>190</v>
      </c>
      <c r="B12" s="19">
        <v>11338.45</v>
      </c>
      <c r="C12" s="140">
        <v>10594.04</v>
      </c>
      <c r="D12" s="214">
        <f t="shared" si="2"/>
        <v>4.2557381686128756E-2</v>
      </c>
      <c r="E12" s="215">
        <f t="shared" si="3"/>
        <v>4.0304255270986494E-2</v>
      </c>
      <c r="F12" s="52">
        <f t="shared" si="4"/>
        <v>-6.5653594627131551E-2</v>
      </c>
      <c r="H12" s="19">
        <v>4742.9329999999991</v>
      </c>
      <c r="I12" s="140">
        <v>4504.7759999999998</v>
      </c>
      <c r="J12" s="214">
        <f t="shared" si="0"/>
        <v>6.0287226998788745E-2</v>
      </c>
      <c r="K12" s="215">
        <f t="shared" si="5"/>
        <v>5.5615896556844305E-2</v>
      </c>
      <c r="L12" s="52">
        <f t="shared" si="6"/>
        <v>-5.0213022195337631E-2</v>
      </c>
      <c r="N12" s="40">
        <f t="shared" si="1"/>
        <v>4.1830523572445957</v>
      </c>
      <c r="O12" s="143">
        <f t="shared" si="1"/>
        <v>4.2521795273568905</v>
      </c>
      <c r="P12" s="52">
        <f t="shared" si="7"/>
        <v>1.6525533081739714E-2</v>
      </c>
      <c r="Q12" s="2"/>
    </row>
    <row r="13" spans="1:17" ht="20.100000000000001" customHeight="1" x14ac:dyDescent="0.25">
      <c r="A13" s="8" t="s">
        <v>158</v>
      </c>
      <c r="B13" s="19">
        <v>10818.13</v>
      </c>
      <c r="C13" s="140">
        <v>9147.76</v>
      </c>
      <c r="D13" s="214">
        <f t="shared" si="2"/>
        <v>4.0604428959880763E-2</v>
      </c>
      <c r="E13" s="215">
        <f t="shared" si="3"/>
        <v>3.4801988117632125E-2</v>
      </c>
      <c r="F13" s="52">
        <f t="shared" si="4"/>
        <v>-0.15440468916531777</v>
      </c>
      <c r="H13" s="19">
        <v>4399.3810000000003</v>
      </c>
      <c r="I13" s="140">
        <v>3730.7060000000006</v>
      </c>
      <c r="J13" s="214">
        <f t="shared" si="0"/>
        <v>5.5920351605464026E-2</v>
      </c>
      <c r="K13" s="215">
        <f t="shared" si="5"/>
        <v>4.60592400110457E-2</v>
      </c>
      <c r="L13" s="52">
        <f t="shared" si="6"/>
        <v>-0.1519929735569617</v>
      </c>
      <c r="N13" s="40">
        <f t="shared" si="1"/>
        <v>4.0666741849099619</v>
      </c>
      <c r="O13" s="143">
        <f t="shared" si="1"/>
        <v>4.0782727137572481</v>
      </c>
      <c r="P13" s="52">
        <f t="shared" si="7"/>
        <v>2.8520919847290346E-3</v>
      </c>
      <c r="Q13" s="2"/>
    </row>
    <row r="14" spans="1:17" ht="20.100000000000001" customHeight="1" x14ac:dyDescent="0.25">
      <c r="A14" s="8" t="s">
        <v>157</v>
      </c>
      <c r="B14" s="19">
        <v>18830.559999999998</v>
      </c>
      <c r="C14" s="140">
        <v>13524.33</v>
      </c>
      <c r="D14" s="214">
        <f t="shared" si="2"/>
        <v>7.0678031766559679E-2</v>
      </c>
      <c r="E14" s="215">
        <f t="shared" si="3"/>
        <v>5.1452330620713228E-2</v>
      </c>
      <c r="F14" s="52">
        <f t="shared" si="4"/>
        <v>-0.28178822084951261</v>
      </c>
      <c r="H14" s="19">
        <v>4285.3710000000001</v>
      </c>
      <c r="I14" s="140">
        <v>3400.1710000000003</v>
      </c>
      <c r="J14" s="214">
        <f t="shared" si="0"/>
        <v>5.4471175167565382E-2</v>
      </c>
      <c r="K14" s="215">
        <f t="shared" si="5"/>
        <v>4.1978459886036927E-2</v>
      </c>
      <c r="L14" s="52">
        <f t="shared" si="6"/>
        <v>-0.20656321237997827</v>
      </c>
      <c r="N14" s="40">
        <f t="shared" si="1"/>
        <v>2.2757533498738223</v>
      </c>
      <c r="O14" s="143">
        <f t="shared" si="1"/>
        <v>2.514114192717865</v>
      </c>
      <c r="P14" s="52">
        <f t="shared" si="7"/>
        <v>0.10473931318491016</v>
      </c>
      <c r="Q14" s="2"/>
    </row>
    <row r="15" spans="1:17" ht="20.100000000000001" customHeight="1" x14ac:dyDescent="0.25">
      <c r="A15" s="8" t="s">
        <v>156</v>
      </c>
      <c r="B15" s="19">
        <v>11121.699999999999</v>
      </c>
      <c r="C15" s="140">
        <v>13690.98</v>
      </c>
      <c r="D15" s="214">
        <f t="shared" si="2"/>
        <v>4.1743839051953141E-2</v>
      </c>
      <c r="E15" s="215">
        <f t="shared" si="3"/>
        <v>5.2086338434626511E-2</v>
      </c>
      <c r="F15" s="52">
        <f t="shared" si="4"/>
        <v>0.23101504266434097</v>
      </c>
      <c r="H15" s="19">
        <v>2667.6709999999998</v>
      </c>
      <c r="I15" s="140">
        <v>3392.1229999999996</v>
      </c>
      <c r="J15" s="214">
        <f t="shared" si="0"/>
        <v>3.3908656760507853E-2</v>
      </c>
      <c r="K15" s="215">
        <f t="shared" si="5"/>
        <v>4.1879099399413498E-2</v>
      </c>
      <c r="L15" s="52">
        <f t="shared" si="6"/>
        <v>0.27156722099539254</v>
      </c>
      <c r="N15" s="40">
        <f t="shared" si="1"/>
        <v>2.3986180170297708</v>
      </c>
      <c r="O15" s="143">
        <f t="shared" si="1"/>
        <v>2.4776334491760266</v>
      </c>
      <c r="P15" s="52">
        <f t="shared" si="7"/>
        <v>3.2942065633318807E-2</v>
      </c>
      <c r="Q15" s="2"/>
    </row>
    <row r="16" spans="1:17" ht="20.100000000000001" customHeight="1" x14ac:dyDescent="0.25">
      <c r="A16" s="8" t="s">
        <v>160</v>
      </c>
      <c r="B16" s="19">
        <v>7333.46</v>
      </c>
      <c r="C16" s="140">
        <v>5756.0499999999993</v>
      </c>
      <c r="D16" s="214">
        <f t="shared" si="2"/>
        <v>2.7525178159268488E-2</v>
      </c>
      <c r="E16" s="215">
        <f t="shared" si="3"/>
        <v>2.1898473911044491E-2</v>
      </c>
      <c r="F16" s="52">
        <f t="shared" si="4"/>
        <v>-0.21509764831334741</v>
      </c>
      <c r="H16" s="19">
        <v>2943.9090000000001</v>
      </c>
      <c r="I16" s="140">
        <v>2911.7190000000001</v>
      </c>
      <c r="J16" s="214">
        <f t="shared" si="0"/>
        <v>3.7419906658343521E-2</v>
      </c>
      <c r="K16" s="215">
        <f t="shared" si="5"/>
        <v>3.5948038860666581E-2</v>
      </c>
      <c r="L16" s="52">
        <f t="shared" si="6"/>
        <v>-1.0934441248014138E-2</v>
      </c>
      <c r="N16" s="40">
        <f t="shared" si="1"/>
        <v>4.0143520248286624</v>
      </c>
      <c r="O16" s="143">
        <f t="shared" si="1"/>
        <v>5.0585366701123169</v>
      </c>
      <c r="P16" s="52">
        <f t="shared" si="7"/>
        <v>0.26011287471188371</v>
      </c>
      <c r="Q16" s="2"/>
    </row>
    <row r="17" spans="1:17" ht="20.100000000000001" customHeight="1" x14ac:dyDescent="0.25">
      <c r="A17" s="8" t="s">
        <v>192</v>
      </c>
      <c r="B17" s="19">
        <v>6887.9400000000005</v>
      </c>
      <c r="C17" s="140">
        <v>14267.070000000002</v>
      </c>
      <c r="D17" s="214">
        <f t="shared" si="2"/>
        <v>2.5852977400892867E-2</v>
      </c>
      <c r="E17" s="215">
        <f t="shared" si="3"/>
        <v>5.4278030972984177E-2</v>
      </c>
      <c r="F17" s="52">
        <f t="shared" si="4"/>
        <v>1.0713115967909128</v>
      </c>
      <c r="H17" s="19">
        <v>1317.5740000000001</v>
      </c>
      <c r="I17" s="140">
        <v>2851.6559999999999</v>
      </c>
      <c r="J17" s="214">
        <f t="shared" si="0"/>
        <v>1.6747629120146143E-2</v>
      </c>
      <c r="K17" s="215">
        <f t="shared" si="5"/>
        <v>3.520650196851173E-2</v>
      </c>
      <c r="L17" s="52">
        <f t="shared" si="6"/>
        <v>1.164323218278442</v>
      </c>
      <c r="N17" s="40">
        <f t="shared" si="1"/>
        <v>1.9128709018951964</v>
      </c>
      <c r="O17" s="143">
        <f t="shared" si="1"/>
        <v>1.998767791845137</v>
      </c>
      <c r="P17" s="52">
        <f t="shared" si="7"/>
        <v>4.4904697888831592E-2</v>
      </c>
      <c r="Q17" s="2"/>
    </row>
    <row r="18" spans="1:17" ht="20.100000000000001" customHeight="1" x14ac:dyDescent="0.25">
      <c r="A18" s="8" t="s">
        <v>191</v>
      </c>
      <c r="B18" s="19">
        <v>27061.57</v>
      </c>
      <c r="C18" s="140">
        <v>21182.560000000005</v>
      </c>
      <c r="D18" s="214">
        <f t="shared" si="2"/>
        <v>0.10157204587186884</v>
      </c>
      <c r="E18" s="215">
        <f t="shared" si="3"/>
        <v>8.0587510103132309E-2</v>
      </c>
      <c r="F18" s="52">
        <f t="shared" si="4"/>
        <v>-0.21724571042995638</v>
      </c>
      <c r="H18" s="19">
        <v>3538.2919999999999</v>
      </c>
      <c r="I18" s="140">
        <v>2542.9040000000005</v>
      </c>
      <c r="J18" s="214">
        <f t="shared" si="0"/>
        <v>4.4975084613676448E-2</v>
      </c>
      <c r="K18" s="215">
        <f t="shared" si="5"/>
        <v>3.1394654432980826E-2</v>
      </c>
      <c r="L18" s="52">
        <f t="shared" si="6"/>
        <v>-0.28131878318691605</v>
      </c>
      <c r="N18" s="40">
        <f t="shared" si="1"/>
        <v>1.307496941234378</v>
      </c>
      <c r="O18" s="143">
        <f t="shared" si="1"/>
        <v>1.200470575794427</v>
      </c>
      <c r="P18" s="52">
        <f t="shared" si="7"/>
        <v>-8.1855920319714004E-2</v>
      </c>
      <c r="Q18" s="2"/>
    </row>
    <row r="19" spans="1:17" ht="20.100000000000001" customHeight="1" x14ac:dyDescent="0.25">
      <c r="A19" s="8" t="s">
        <v>193</v>
      </c>
      <c r="B19" s="19">
        <v>8414.5999999999985</v>
      </c>
      <c r="C19" s="140">
        <v>6364.7500000000027</v>
      </c>
      <c r="D19" s="214">
        <f t="shared" si="2"/>
        <v>3.1583095038219419E-2</v>
      </c>
      <c r="E19" s="215">
        <f t="shared" si="3"/>
        <v>2.4214228824509951E-2</v>
      </c>
      <c r="F19" s="52">
        <f t="shared" si="4"/>
        <v>-0.24360635086635088</v>
      </c>
      <c r="H19" s="19">
        <v>2825.2860000000001</v>
      </c>
      <c r="I19" s="140">
        <v>2148.4029999999998</v>
      </c>
      <c r="J19" s="214">
        <f t="shared" si="0"/>
        <v>3.5912094566484476E-2</v>
      </c>
      <c r="K19" s="215">
        <f t="shared" si="5"/>
        <v>2.6524151036680616E-2</v>
      </c>
      <c r="L19" s="52">
        <f t="shared" si="6"/>
        <v>-0.23958034691001204</v>
      </c>
      <c r="N19" s="40">
        <f t="shared" si="1"/>
        <v>3.3575998859125811</v>
      </c>
      <c r="O19" s="143">
        <f t="shared" si="1"/>
        <v>3.3754711496916596</v>
      </c>
      <c r="P19" s="52">
        <f t="shared" si="7"/>
        <v>5.3226305653811456E-3</v>
      </c>
      <c r="Q19" s="2"/>
    </row>
    <row r="20" spans="1:17" ht="20.100000000000001" customHeight="1" x14ac:dyDescent="0.25">
      <c r="A20" s="8" t="s">
        <v>162</v>
      </c>
      <c r="B20" s="19">
        <v>7489.36</v>
      </c>
      <c r="C20" s="140">
        <v>7702.9399999999987</v>
      </c>
      <c r="D20" s="214">
        <f t="shared" si="2"/>
        <v>2.811032831690621E-2</v>
      </c>
      <c r="E20" s="215">
        <f t="shared" si="3"/>
        <v>2.9305275428174016E-2</v>
      </c>
      <c r="F20" s="52">
        <f t="shared" si="4"/>
        <v>2.8517790572225001E-2</v>
      </c>
      <c r="H20" s="19">
        <v>1759.0070000000001</v>
      </c>
      <c r="I20" s="140">
        <v>1858.991</v>
      </c>
      <c r="J20" s="214">
        <f t="shared" si="0"/>
        <v>2.2358665893331915E-2</v>
      </c>
      <c r="K20" s="215">
        <f t="shared" si="5"/>
        <v>2.2951074849471884E-2</v>
      </c>
      <c r="L20" s="52">
        <f t="shared" si="6"/>
        <v>5.6841160950468032E-2</v>
      </c>
      <c r="N20" s="40">
        <f t="shared" si="1"/>
        <v>2.3486746531078757</v>
      </c>
      <c r="O20" s="143">
        <f t="shared" si="1"/>
        <v>2.4133525640859208</v>
      </c>
      <c r="P20" s="52">
        <f t="shared" si="7"/>
        <v>2.7538046145497534E-2</v>
      </c>
      <c r="Q20" s="2"/>
    </row>
    <row r="21" spans="1:17" ht="20.100000000000001" customHeight="1" x14ac:dyDescent="0.25">
      <c r="A21" s="8" t="s">
        <v>161</v>
      </c>
      <c r="B21" s="19">
        <v>6304.3700000000008</v>
      </c>
      <c r="C21" s="140">
        <v>6918.4699999999993</v>
      </c>
      <c r="D21" s="214">
        <f t="shared" si="2"/>
        <v>2.3662624113576333E-2</v>
      </c>
      <c r="E21" s="215">
        <f t="shared" si="3"/>
        <v>2.6320816323580229E-2</v>
      </c>
      <c r="F21" s="52">
        <f t="shared" si="4"/>
        <v>9.7408622907601938E-2</v>
      </c>
      <c r="H21" s="19">
        <v>1403.8060000000003</v>
      </c>
      <c r="I21" s="140">
        <v>1662.742</v>
      </c>
      <c r="J21" s="214">
        <f t="shared" si="0"/>
        <v>1.7843720538380296E-2</v>
      </c>
      <c r="K21" s="215">
        <f t="shared" si="5"/>
        <v>2.0528187655217574E-2</v>
      </c>
      <c r="L21" s="52">
        <f t="shared" si="6"/>
        <v>0.18445283750033811</v>
      </c>
      <c r="N21" s="40">
        <f t="shared" si="1"/>
        <v>2.2267189267127407</v>
      </c>
      <c r="O21" s="143">
        <f t="shared" si="1"/>
        <v>2.403337732186452</v>
      </c>
      <c r="P21" s="52">
        <f t="shared" si="7"/>
        <v>7.9317961218594357E-2</v>
      </c>
      <c r="Q21" s="2"/>
    </row>
    <row r="22" spans="1:17" ht="20.100000000000001" customHeight="1" x14ac:dyDescent="0.25">
      <c r="A22" s="8" t="s">
        <v>194</v>
      </c>
      <c r="B22" s="19">
        <v>470.17999999999995</v>
      </c>
      <c r="C22" s="140">
        <v>437.11999999999995</v>
      </c>
      <c r="D22" s="214">
        <f t="shared" si="2"/>
        <v>1.7647588269281971E-3</v>
      </c>
      <c r="E22" s="215">
        <f t="shared" si="3"/>
        <v>1.6629912728339342E-3</v>
      </c>
      <c r="F22" s="52">
        <f t="shared" si="4"/>
        <v>-7.031349695861161E-2</v>
      </c>
      <c r="H22" s="19">
        <v>1168.9200000000003</v>
      </c>
      <c r="I22" s="140">
        <v>1094.2350000000001</v>
      </c>
      <c r="J22" s="214">
        <f t="shared" si="0"/>
        <v>1.4858094217949985E-2</v>
      </c>
      <c r="K22" s="215">
        <f t="shared" si="5"/>
        <v>1.3509408807203407E-2</v>
      </c>
      <c r="L22" s="52">
        <f t="shared" si="6"/>
        <v>-6.3892310851042119E-2</v>
      </c>
      <c r="N22" s="40">
        <f t="shared" si="1"/>
        <v>24.861117019014003</v>
      </c>
      <c r="O22" s="143">
        <f t="shared" si="1"/>
        <v>25.03282851390923</v>
      </c>
      <c r="P22" s="52">
        <f t="shared" si="7"/>
        <v>6.9068294382710442E-3</v>
      </c>
      <c r="Q22" s="2"/>
    </row>
    <row r="23" spans="1:17" ht="20.100000000000001" customHeight="1" x14ac:dyDescent="0.25">
      <c r="A23" s="8" t="s">
        <v>163</v>
      </c>
      <c r="B23" s="19">
        <v>1664.9</v>
      </c>
      <c r="C23" s="140">
        <v>2899.1600000000003</v>
      </c>
      <c r="D23" s="214">
        <f t="shared" si="2"/>
        <v>6.2489833062928145E-3</v>
      </c>
      <c r="E23" s="215">
        <f t="shared" si="3"/>
        <v>1.1029643527061745E-2</v>
      </c>
      <c r="F23" s="52">
        <f t="shared" si="4"/>
        <v>0.74134182233167167</v>
      </c>
      <c r="H23" s="19">
        <v>654.428</v>
      </c>
      <c r="I23" s="140">
        <v>1074.2689999999998</v>
      </c>
      <c r="J23" s="214">
        <f t="shared" si="0"/>
        <v>8.3184074897038034E-3</v>
      </c>
      <c r="K23" s="215">
        <f t="shared" si="5"/>
        <v>1.32629088723223E-2</v>
      </c>
      <c r="L23" s="52">
        <f t="shared" si="6"/>
        <v>0.6415388705862215</v>
      </c>
      <c r="N23" s="40">
        <f t="shared" si="1"/>
        <v>3.9307345786533725</v>
      </c>
      <c r="O23" s="143">
        <f t="shared" si="1"/>
        <v>3.7054491645856031</v>
      </c>
      <c r="P23" s="52">
        <f t="shared" si="7"/>
        <v>-5.7313819989583153E-2</v>
      </c>
      <c r="Q23" s="2"/>
    </row>
    <row r="24" spans="1:17" ht="20.100000000000001" customHeight="1" x14ac:dyDescent="0.25">
      <c r="A24" s="8" t="s">
        <v>165</v>
      </c>
      <c r="B24" s="19">
        <v>4173.2499999999991</v>
      </c>
      <c r="C24" s="140">
        <v>4806.46</v>
      </c>
      <c r="D24" s="214">
        <f t="shared" si="2"/>
        <v>1.5663745319830912E-2</v>
      </c>
      <c r="E24" s="215">
        <f t="shared" si="3"/>
        <v>1.8285827766346525E-2</v>
      </c>
      <c r="F24" s="52">
        <f t="shared" si="4"/>
        <v>0.15173066554843373</v>
      </c>
      <c r="H24" s="19">
        <v>955.58699999999999</v>
      </c>
      <c r="I24" s="140">
        <v>1002.1370000000001</v>
      </c>
      <c r="J24" s="214">
        <f t="shared" si="0"/>
        <v>1.2146427197283106E-2</v>
      </c>
      <c r="K24" s="215">
        <f t="shared" si="5"/>
        <v>1.2372368288187089E-2</v>
      </c>
      <c r="L24" s="52">
        <f t="shared" si="6"/>
        <v>4.8713513264621713E-2</v>
      </c>
      <c r="N24" s="40">
        <f t="shared" si="1"/>
        <v>2.2897909303300787</v>
      </c>
      <c r="O24" s="143">
        <f t="shared" si="1"/>
        <v>2.0849793819151725</v>
      </c>
      <c r="P24" s="52">
        <f t="shared" si="7"/>
        <v>-8.9445523476408467E-2</v>
      </c>
      <c r="Q24" s="2"/>
    </row>
    <row r="25" spans="1:17" ht="20.100000000000001" customHeight="1" x14ac:dyDescent="0.25">
      <c r="A25" s="8" t="s">
        <v>195</v>
      </c>
      <c r="B25" s="19">
        <v>4406.4599999999991</v>
      </c>
      <c r="C25" s="140">
        <v>3088.9799999999996</v>
      </c>
      <c r="D25" s="214">
        <f t="shared" si="2"/>
        <v>1.6539068400412655E-2</v>
      </c>
      <c r="E25" s="215">
        <f t="shared" si="3"/>
        <v>1.1751799922123368E-2</v>
      </c>
      <c r="F25" s="52">
        <f t="shared" si="4"/>
        <v>-0.29898830353617184</v>
      </c>
      <c r="H25" s="19">
        <v>1382.673</v>
      </c>
      <c r="I25" s="140">
        <v>960.92299999999989</v>
      </c>
      <c r="J25" s="214">
        <f t="shared" si="0"/>
        <v>1.7575099841405359E-2</v>
      </c>
      <c r="K25" s="215">
        <f t="shared" si="5"/>
        <v>1.1863540865759472E-2</v>
      </c>
      <c r="L25" s="52">
        <f t="shared" si="6"/>
        <v>-0.30502512163034939</v>
      </c>
      <c r="N25" s="40">
        <f t="shared" si="1"/>
        <v>3.1378317288707946</v>
      </c>
      <c r="O25" s="143">
        <f t="shared" si="1"/>
        <v>3.11081004085491</v>
      </c>
      <c r="P25" s="52">
        <f t="shared" si="7"/>
        <v>-8.6115796992112491E-3</v>
      </c>
      <c r="Q25" s="2"/>
    </row>
    <row r="26" spans="1:17" ht="20.100000000000001" customHeight="1" x14ac:dyDescent="0.25">
      <c r="A26" s="8" t="s">
        <v>166</v>
      </c>
      <c r="B26" s="19">
        <v>1838.6299999999999</v>
      </c>
      <c r="C26" s="140">
        <v>2078.7500000000005</v>
      </c>
      <c r="D26" s="214">
        <f t="shared" si="2"/>
        <v>6.9010560252562659E-3</v>
      </c>
      <c r="E26" s="215">
        <f t="shared" si="3"/>
        <v>7.9084533043638858E-3</v>
      </c>
      <c r="F26" s="52">
        <f t="shared" si="4"/>
        <v>0.13059723816102239</v>
      </c>
      <c r="H26" s="19">
        <v>759.29399999999998</v>
      </c>
      <c r="I26" s="140">
        <v>943.19499999999994</v>
      </c>
      <c r="J26" s="214">
        <f t="shared" si="0"/>
        <v>9.651354918321281E-3</v>
      </c>
      <c r="K26" s="215">
        <f t="shared" si="5"/>
        <v>1.1644671245125787E-2</v>
      </c>
      <c r="L26" s="52">
        <f t="shared" si="6"/>
        <v>0.24219999104431217</v>
      </c>
      <c r="N26" s="40">
        <f t="shared" si="1"/>
        <v>4.12967263669145</v>
      </c>
      <c r="O26" s="143">
        <f t="shared" si="1"/>
        <v>4.5373180998196014</v>
      </c>
      <c r="P26" s="52">
        <f t="shared" si="7"/>
        <v>9.8711326294072255E-2</v>
      </c>
      <c r="Q26" s="2"/>
    </row>
    <row r="27" spans="1:17" ht="20.100000000000001" customHeight="1" x14ac:dyDescent="0.25">
      <c r="A27" s="8" t="s">
        <v>164</v>
      </c>
      <c r="B27" s="19">
        <v>2708.09</v>
      </c>
      <c r="C27" s="140">
        <v>3425.45</v>
      </c>
      <c r="D27" s="214">
        <f t="shared" si="2"/>
        <v>1.0164459848602625E-2</v>
      </c>
      <c r="E27" s="215">
        <f t="shared" si="3"/>
        <v>1.3031875584574032E-2</v>
      </c>
      <c r="F27" s="52">
        <f t="shared" si="4"/>
        <v>0.26489518442887777</v>
      </c>
      <c r="H27" s="19">
        <v>648.46900000000005</v>
      </c>
      <c r="I27" s="140">
        <v>774.56399999999996</v>
      </c>
      <c r="J27" s="214">
        <f t="shared" si="0"/>
        <v>8.2426628849021372E-3</v>
      </c>
      <c r="K27" s="215">
        <f t="shared" si="5"/>
        <v>9.5627554623483046E-3</v>
      </c>
      <c r="L27" s="52">
        <f t="shared" si="6"/>
        <v>0.19445031296792892</v>
      </c>
      <c r="N27" s="40">
        <f t="shared" si="1"/>
        <v>2.3945622191286109</v>
      </c>
      <c r="O27" s="143">
        <f t="shared" si="1"/>
        <v>2.2612036374782876</v>
      </c>
      <c r="P27" s="52">
        <f t="shared" si="7"/>
        <v>-5.5692259981807012E-2</v>
      </c>
      <c r="Q27" s="2"/>
    </row>
    <row r="28" spans="1:17" ht="20.100000000000001" customHeight="1" x14ac:dyDescent="0.25">
      <c r="A28" s="8" t="s">
        <v>199</v>
      </c>
      <c r="B28" s="19">
        <v>1081.9600000000003</v>
      </c>
      <c r="C28" s="140">
        <v>2742.43</v>
      </c>
      <c r="D28" s="214">
        <f t="shared" si="2"/>
        <v>4.0609946411655808E-3</v>
      </c>
      <c r="E28" s="215">
        <f t="shared" si="3"/>
        <v>1.0433375632224485E-2</v>
      </c>
      <c r="F28" s="52">
        <f t="shared" si="4"/>
        <v>1.5346870494288136</v>
      </c>
      <c r="H28" s="19">
        <v>329.30099999999999</v>
      </c>
      <c r="I28" s="140">
        <v>648.72300000000007</v>
      </c>
      <c r="J28" s="214">
        <f t="shared" si="0"/>
        <v>4.1857315163271623E-3</v>
      </c>
      <c r="K28" s="215">
        <f t="shared" si="5"/>
        <v>8.0091243742298635E-3</v>
      </c>
      <c r="L28" s="52">
        <f t="shared" si="6"/>
        <v>0.97000009110206198</v>
      </c>
      <c r="N28" s="40">
        <f t="shared" si="1"/>
        <v>3.0435598358534506</v>
      </c>
      <c r="O28" s="143">
        <f t="shared" si="1"/>
        <v>2.365504315515802</v>
      </c>
      <c r="P28" s="52">
        <f t="shared" si="7"/>
        <v>-0.22278369965002306</v>
      </c>
      <c r="Q28" s="2"/>
    </row>
    <row r="29" spans="1:17" ht="20.100000000000001" customHeight="1" x14ac:dyDescent="0.25">
      <c r="A29" s="8" t="s">
        <v>197</v>
      </c>
      <c r="B29" s="19">
        <v>6576.4700000000021</v>
      </c>
      <c r="C29" s="140">
        <v>8171.58</v>
      </c>
      <c r="D29" s="214">
        <f t="shared" si="2"/>
        <v>2.4683915697240388E-2</v>
      </c>
      <c r="E29" s="215">
        <f t="shared" si="3"/>
        <v>3.1088182250330165E-2</v>
      </c>
      <c r="F29" s="52">
        <f t="shared" si="4"/>
        <v>0.24254805389517436</v>
      </c>
      <c r="H29" s="19">
        <v>488.97899999999998</v>
      </c>
      <c r="I29" s="140">
        <v>600.46699999999987</v>
      </c>
      <c r="J29" s="214">
        <f t="shared" si="0"/>
        <v>6.2153920307625532E-3</v>
      </c>
      <c r="K29" s="215">
        <f t="shared" si="5"/>
        <v>7.4133565260067584E-3</v>
      </c>
      <c r="L29" s="52">
        <f t="shared" si="6"/>
        <v>0.22800161152114895</v>
      </c>
      <c r="N29" s="40">
        <f t="shared" si="1"/>
        <v>0.74352806292737561</v>
      </c>
      <c r="O29" s="143">
        <f t="shared" si="1"/>
        <v>0.73482362040144</v>
      </c>
      <c r="P29" s="52">
        <f t="shared" si="7"/>
        <v>-1.1706945520879173E-2</v>
      </c>
      <c r="Q29" s="2"/>
    </row>
    <row r="30" spans="1:17" ht="20.100000000000001" customHeight="1" x14ac:dyDescent="0.25">
      <c r="A30" s="8" t="s">
        <v>196</v>
      </c>
      <c r="B30" s="19">
        <v>1687.64</v>
      </c>
      <c r="C30" s="140">
        <v>1504.6</v>
      </c>
      <c r="D30" s="214">
        <f t="shared" si="2"/>
        <v>6.334334907220858E-3</v>
      </c>
      <c r="E30" s="215">
        <f t="shared" si="3"/>
        <v>5.7241413550190743E-3</v>
      </c>
      <c r="F30" s="52">
        <f t="shared" si="4"/>
        <v>-0.10845915005569919</v>
      </c>
      <c r="H30" s="19">
        <v>724.01400000000012</v>
      </c>
      <c r="I30" s="140">
        <v>499.315</v>
      </c>
      <c r="J30" s="214">
        <f t="shared" si="0"/>
        <v>9.2029122840868831E-3</v>
      </c>
      <c r="K30" s="215">
        <f t="shared" si="5"/>
        <v>6.1645354595391008E-3</v>
      </c>
      <c r="L30" s="52">
        <f t="shared" si="6"/>
        <v>-0.31035173353001472</v>
      </c>
      <c r="N30" s="40">
        <f t="shared" si="1"/>
        <v>4.2900974141404564</v>
      </c>
      <c r="O30" s="143">
        <f t="shared" si="1"/>
        <v>3.3185896583809655</v>
      </c>
      <c r="P30" s="52">
        <f t="shared" si="7"/>
        <v>-0.22645354218702224</v>
      </c>
      <c r="Q30" s="2"/>
    </row>
    <row r="31" spans="1:17" ht="20.100000000000001" customHeight="1" x14ac:dyDescent="0.25">
      <c r="A31" s="8" t="s">
        <v>208</v>
      </c>
      <c r="B31" s="19">
        <v>636.98</v>
      </c>
      <c r="C31" s="140">
        <v>1583.01</v>
      </c>
      <c r="D31" s="214">
        <f t="shared" si="2"/>
        <v>2.3908207018093564E-3</v>
      </c>
      <c r="E31" s="215">
        <f t="shared" si="3"/>
        <v>6.0224465016673837E-3</v>
      </c>
      <c r="F31" s="52">
        <f t="shared" si="4"/>
        <v>1.4851800684479888</v>
      </c>
      <c r="H31" s="19">
        <v>189.06300000000002</v>
      </c>
      <c r="I31" s="140">
        <v>427.13400000000001</v>
      </c>
      <c r="J31" s="214">
        <f t="shared" si="0"/>
        <v>2.403172045245421E-3</v>
      </c>
      <c r="K31" s="215">
        <f t="shared" si="5"/>
        <v>5.2733899221428845E-3</v>
      </c>
      <c r="L31" s="52">
        <f t="shared" si="6"/>
        <v>1.2592151822408402</v>
      </c>
      <c r="N31" s="40">
        <f t="shared" ref="N31" si="8">(H31/B31)*10</f>
        <v>2.9681151684511291</v>
      </c>
      <c r="O31" s="143">
        <f t="shared" ref="O31" si="9">(I31/C31)*10</f>
        <v>2.6982394299467471</v>
      </c>
      <c r="P31" s="52">
        <f t="shared" ref="P31" si="10">(O31-N31)/N31</f>
        <v>-9.0924955127402618E-2</v>
      </c>
      <c r="Q31" s="2"/>
    </row>
    <row r="32" spans="1:17" ht="20.100000000000001" customHeight="1" thickBot="1" x14ac:dyDescent="0.3">
      <c r="A32" s="8" t="s">
        <v>17</v>
      </c>
      <c r="B32" s="196">
        <f>B33-SUM(B7:B31)</f>
        <v>26070.080000000016</v>
      </c>
      <c r="C32" s="119">
        <f>C33-SUM(C7:C31)</f>
        <v>24873.090000000084</v>
      </c>
      <c r="D32" s="214">
        <f t="shared" si="2"/>
        <v>9.7850618483823815E-2</v>
      </c>
      <c r="E32" s="215">
        <f t="shared" si="3"/>
        <v>9.4627863283339012E-2</v>
      </c>
      <c r="F32" s="52">
        <f t="shared" si="4"/>
        <v>-4.5914320170859918E-2</v>
      </c>
      <c r="H32" s="196">
        <f>H33-SUM(H7:H31)</f>
        <v>7518.3750000000291</v>
      </c>
      <c r="I32" s="119">
        <f>I33-SUM(I7:I31)</f>
        <v>6914.5690000000031</v>
      </c>
      <c r="J32" s="214">
        <f t="shared" si="0"/>
        <v>9.5565756523868284E-2</v>
      </c>
      <c r="K32" s="215">
        <f t="shared" si="5"/>
        <v>8.5367164591349839E-2</v>
      </c>
      <c r="L32" s="52">
        <f t="shared" si="6"/>
        <v>-8.031070543834587E-2</v>
      </c>
      <c r="N32" s="40">
        <f t="shared" si="1"/>
        <v>2.8839094471516868</v>
      </c>
      <c r="O32" s="143">
        <f t="shared" si="1"/>
        <v>2.7799396858210939</v>
      </c>
      <c r="P32" s="52">
        <f t="shared" si="7"/>
        <v>-3.6051673339909975E-2</v>
      </c>
      <c r="Q32" s="2"/>
    </row>
    <row r="33" spans="1:17" ht="26.25" customHeight="1" thickBot="1" x14ac:dyDescent="0.3">
      <c r="A33" s="35" t="s">
        <v>18</v>
      </c>
      <c r="B33" s="36">
        <v>266427.34000000003</v>
      </c>
      <c r="C33" s="148">
        <v>262851.65000000008</v>
      </c>
      <c r="D33" s="251">
        <f>SUM(D7:D32)</f>
        <v>1</v>
      </c>
      <c r="E33" s="252">
        <f>SUM(E7:E32)</f>
        <v>1.0000000000000002</v>
      </c>
      <c r="F33" s="57">
        <f t="shared" si="4"/>
        <v>-1.3420882406437507E-2</v>
      </c>
      <c r="G33" s="56"/>
      <c r="H33" s="36">
        <v>78672.270000000019</v>
      </c>
      <c r="I33" s="148">
        <v>80997.993000000017</v>
      </c>
      <c r="J33" s="251">
        <f>SUM(J7:J32)</f>
        <v>1.0000000000000002</v>
      </c>
      <c r="K33" s="252">
        <f>SUM(K7:K32)</f>
        <v>0.99999999999999967</v>
      </c>
      <c r="L33" s="57">
        <f t="shared" si="6"/>
        <v>2.9562169745451575E-2</v>
      </c>
      <c r="M33" s="56"/>
      <c r="N33" s="37">
        <f t="shared" si="1"/>
        <v>2.9528602432468083</v>
      </c>
      <c r="O33" s="150">
        <f t="shared" si="1"/>
        <v>3.0815097793755526</v>
      </c>
      <c r="P33" s="57">
        <f t="shared" si="7"/>
        <v>4.3567770070718992E-2</v>
      </c>
      <c r="Q33" s="2"/>
    </row>
    <row r="35" spans="1:17" ht="15.75" thickBot="1" x14ac:dyDescent="0.3"/>
    <row r="36" spans="1:17" x14ac:dyDescent="0.25">
      <c r="A36" s="372" t="s">
        <v>2</v>
      </c>
      <c r="B36" s="366" t="s">
        <v>1</v>
      </c>
      <c r="C36" s="358"/>
      <c r="D36" s="366" t="s">
        <v>104</v>
      </c>
      <c r="E36" s="358"/>
      <c r="F36" s="130" t="s">
        <v>0</v>
      </c>
      <c r="H36" s="375" t="s">
        <v>19</v>
      </c>
      <c r="I36" s="376"/>
      <c r="J36" s="366" t="s">
        <v>104</v>
      </c>
      <c r="K36" s="359"/>
      <c r="L36" s="130" t="s">
        <v>0</v>
      </c>
      <c r="N36" s="357" t="s">
        <v>22</v>
      </c>
      <c r="O36" s="358"/>
      <c r="P36" s="130" t="s">
        <v>0</v>
      </c>
    </row>
    <row r="37" spans="1:17" x14ac:dyDescent="0.25">
      <c r="A37" s="373"/>
      <c r="B37" s="367" t="str">
        <f>B5</f>
        <v>set</v>
      </c>
      <c r="C37" s="361"/>
      <c r="D37" s="367" t="str">
        <f>B37</f>
        <v>set</v>
      </c>
      <c r="E37" s="361"/>
      <c r="F37" s="131" t="str">
        <f>F5</f>
        <v>2024 /2023</v>
      </c>
      <c r="H37" s="355" t="str">
        <f>B37</f>
        <v>set</v>
      </c>
      <c r="I37" s="361"/>
      <c r="J37" s="367" t="str">
        <f>B37</f>
        <v>set</v>
      </c>
      <c r="K37" s="356"/>
      <c r="L37" s="131" t="str">
        <f>F37</f>
        <v>2024 /2023</v>
      </c>
      <c r="N37" s="355" t="str">
        <f>B37</f>
        <v>set</v>
      </c>
      <c r="O37" s="356"/>
      <c r="P37" s="131" t="str">
        <f>F37</f>
        <v>2024 /2023</v>
      </c>
    </row>
    <row r="38" spans="1:17" ht="19.5" customHeight="1" thickBot="1" x14ac:dyDescent="0.3">
      <c r="A38" s="374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2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8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155</v>
      </c>
      <c r="B39" s="19">
        <v>26522.740000000009</v>
      </c>
      <c r="C39" s="147">
        <v>26396.400000000001</v>
      </c>
      <c r="D39" s="247">
        <f>B39/$B$62</f>
        <v>0.22885720673429921</v>
      </c>
      <c r="E39" s="246">
        <f>C39/$C$62</f>
        <v>0.23451726211375781</v>
      </c>
      <c r="F39" s="52">
        <f>(C39-B39)/B39</f>
        <v>-4.7634595822304698E-3</v>
      </c>
      <c r="H39" s="39">
        <v>7779.44</v>
      </c>
      <c r="I39" s="147">
        <v>8363.4179999999978</v>
      </c>
      <c r="J39" s="250">
        <f>H39/$H$62</f>
        <v>0.22867290181257482</v>
      </c>
      <c r="K39" s="246">
        <f>I39/$I$62</f>
        <v>0.23674967296038871</v>
      </c>
      <c r="L39" s="52">
        <f>(I39-H39)/H39</f>
        <v>7.506684285758336E-2</v>
      </c>
      <c r="N39" s="40">
        <f t="shared" ref="N39:O62" si="11">(H39/B39)*10</f>
        <v>2.9331207861631174</v>
      </c>
      <c r="O39" s="149">
        <f t="shared" si="11"/>
        <v>3.1683934172841743</v>
      </c>
      <c r="P39" s="52">
        <f>(O39-N39)/N39</f>
        <v>8.0212390921964874E-2</v>
      </c>
    </row>
    <row r="40" spans="1:17" ht="20.100000000000001" customHeight="1" x14ac:dyDescent="0.25">
      <c r="A40" s="38" t="s">
        <v>159</v>
      </c>
      <c r="B40" s="19">
        <v>12236.190000000004</v>
      </c>
      <c r="C40" s="140">
        <v>12128.890000000001</v>
      </c>
      <c r="D40" s="247">
        <f t="shared" ref="D40:D61" si="12">B40/$B$62</f>
        <v>0.10558261569016492</v>
      </c>
      <c r="E40" s="215">
        <f t="shared" ref="E40:E61" si="13">C40/$C$62</f>
        <v>0.10775840930122804</v>
      </c>
      <c r="F40" s="52">
        <f t="shared" ref="F40:F62" si="14">(C40-B40)/B40</f>
        <v>-8.7690694570779684E-3</v>
      </c>
      <c r="H40" s="19">
        <v>4063.1769999999992</v>
      </c>
      <c r="I40" s="140">
        <v>4792.1139999999978</v>
      </c>
      <c r="J40" s="247">
        <f t="shared" ref="J40:J62" si="15">H40/$H$62</f>
        <v>0.11943513609824258</v>
      </c>
      <c r="K40" s="215">
        <f t="shared" ref="K40:K62" si="16">I40/$I$62</f>
        <v>0.13565403789322739</v>
      </c>
      <c r="L40" s="52">
        <f t="shared" ref="L40:L62" si="17">(I40-H40)/H40</f>
        <v>0.17940074970890973</v>
      </c>
      <c r="N40" s="40">
        <f t="shared" si="11"/>
        <v>3.3206226774837577</v>
      </c>
      <c r="O40" s="143">
        <f t="shared" si="11"/>
        <v>3.9509913932767118</v>
      </c>
      <c r="P40" s="52">
        <f t="shared" ref="P40:P62" si="18">(O40-N40)/N40</f>
        <v>0.18983449100294153</v>
      </c>
    </row>
    <row r="41" spans="1:17" ht="20.100000000000001" customHeight="1" x14ac:dyDescent="0.25">
      <c r="A41" s="38" t="s">
        <v>158</v>
      </c>
      <c r="B41" s="19">
        <v>10818.13</v>
      </c>
      <c r="C41" s="140">
        <v>9147.76</v>
      </c>
      <c r="D41" s="247">
        <f t="shared" si="12"/>
        <v>9.3346577838056069E-2</v>
      </c>
      <c r="E41" s="215">
        <f t="shared" si="13"/>
        <v>8.1272735284877828E-2</v>
      </c>
      <c r="F41" s="52">
        <f t="shared" si="14"/>
        <v>-0.15440468916531777</v>
      </c>
      <c r="H41" s="19">
        <v>4399.3810000000003</v>
      </c>
      <c r="I41" s="140">
        <v>3730.7060000000006</v>
      </c>
      <c r="J41" s="247">
        <f t="shared" si="15"/>
        <v>0.12931769117688516</v>
      </c>
      <c r="K41" s="215">
        <f t="shared" si="16"/>
        <v>0.10560794945456035</v>
      </c>
      <c r="L41" s="52">
        <f t="shared" si="17"/>
        <v>-0.1519929735569617</v>
      </c>
      <c r="N41" s="40">
        <f t="shared" si="11"/>
        <v>4.0666741849099619</v>
      </c>
      <c r="O41" s="143">
        <f t="shared" si="11"/>
        <v>4.0782727137572481</v>
      </c>
      <c r="P41" s="52">
        <f t="shared" si="18"/>
        <v>2.8520919847290346E-3</v>
      </c>
    </row>
    <row r="42" spans="1:17" ht="20.100000000000001" customHeight="1" x14ac:dyDescent="0.25">
      <c r="A42" s="38" t="s">
        <v>157</v>
      </c>
      <c r="B42" s="19">
        <v>18830.559999999998</v>
      </c>
      <c r="C42" s="140">
        <v>13524.33</v>
      </c>
      <c r="D42" s="247">
        <f t="shared" si="12"/>
        <v>0.16248356553065871</v>
      </c>
      <c r="E42" s="215">
        <f t="shared" si="13"/>
        <v>0.12015611384593952</v>
      </c>
      <c r="F42" s="52">
        <f t="shared" si="14"/>
        <v>-0.28178822084951261</v>
      </c>
      <c r="H42" s="19">
        <v>4285.3710000000001</v>
      </c>
      <c r="I42" s="140">
        <v>3400.1710000000003</v>
      </c>
      <c r="J42" s="247">
        <f t="shared" si="15"/>
        <v>0.12596642199354396</v>
      </c>
      <c r="K42" s="215">
        <f t="shared" si="16"/>
        <v>9.625124228627556E-2</v>
      </c>
      <c r="L42" s="52">
        <f t="shared" si="17"/>
        <v>-0.20656321237997827</v>
      </c>
      <c r="N42" s="40">
        <f t="shared" si="11"/>
        <v>2.2757533498738223</v>
      </c>
      <c r="O42" s="143">
        <f t="shared" si="11"/>
        <v>2.514114192717865</v>
      </c>
      <c r="P42" s="52">
        <f t="shared" si="18"/>
        <v>0.10473931318491016</v>
      </c>
    </row>
    <row r="43" spans="1:17" ht="20.100000000000001" customHeight="1" x14ac:dyDescent="0.25">
      <c r="A43" s="38" t="s">
        <v>156</v>
      </c>
      <c r="B43" s="19">
        <v>11121.699999999999</v>
      </c>
      <c r="C43" s="140">
        <v>13690.98</v>
      </c>
      <c r="D43" s="247">
        <f t="shared" si="12"/>
        <v>9.5965997334244282E-2</v>
      </c>
      <c r="E43" s="215">
        <f t="shared" si="13"/>
        <v>0.12163670596195753</v>
      </c>
      <c r="F43" s="52">
        <f t="shared" si="14"/>
        <v>0.23101504266434097</v>
      </c>
      <c r="H43" s="19">
        <v>2667.6709999999998</v>
      </c>
      <c r="I43" s="140">
        <v>3392.1229999999996</v>
      </c>
      <c r="J43" s="247">
        <f t="shared" si="15"/>
        <v>7.8414907583483295E-2</v>
      </c>
      <c r="K43" s="215">
        <f t="shared" si="16"/>
        <v>9.6023421391997002E-2</v>
      </c>
      <c r="L43" s="52">
        <f t="shared" si="17"/>
        <v>0.27156722099539254</v>
      </c>
      <c r="N43" s="40">
        <f t="shared" si="11"/>
        <v>2.3986180170297708</v>
      </c>
      <c r="O43" s="143">
        <f t="shared" si="11"/>
        <v>2.4776334491760266</v>
      </c>
      <c r="P43" s="52">
        <f t="shared" si="18"/>
        <v>3.2942065633318807E-2</v>
      </c>
    </row>
    <row r="44" spans="1:17" ht="20.100000000000001" customHeight="1" x14ac:dyDescent="0.25">
      <c r="A44" s="38" t="s">
        <v>160</v>
      </c>
      <c r="B44" s="19">
        <v>7333.46</v>
      </c>
      <c r="C44" s="140">
        <v>5756.0499999999993</v>
      </c>
      <c r="D44" s="247">
        <f t="shared" si="12"/>
        <v>6.3278347987338918E-2</v>
      </c>
      <c r="E44" s="215">
        <f t="shared" si="13"/>
        <v>5.1139287425175227E-2</v>
      </c>
      <c r="F44" s="52">
        <f t="shared" si="14"/>
        <v>-0.21509764831334741</v>
      </c>
      <c r="H44" s="19">
        <v>2943.9090000000001</v>
      </c>
      <c r="I44" s="140">
        <v>2911.7190000000001</v>
      </c>
      <c r="J44" s="247">
        <f t="shared" si="15"/>
        <v>8.6534790897822386E-2</v>
      </c>
      <c r="K44" s="215">
        <f t="shared" si="16"/>
        <v>8.2424257761904318E-2</v>
      </c>
      <c r="L44" s="52">
        <f t="shared" si="17"/>
        <v>-1.0934441248014138E-2</v>
      </c>
      <c r="N44" s="40">
        <f t="shared" si="11"/>
        <v>4.0143520248286624</v>
      </c>
      <c r="O44" s="143">
        <f t="shared" si="11"/>
        <v>5.0585366701123169</v>
      </c>
      <c r="P44" s="52">
        <f t="shared" si="18"/>
        <v>0.26011287471188371</v>
      </c>
    </row>
    <row r="45" spans="1:17" ht="20.100000000000001" customHeight="1" x14ac:dyDescent="0.25">
      <c r="A45" s="38" t="s">
        <v>162</v>
      </c>
      <c r="B45" s="19">
        <v>7489.36</v>
      </c>
      <c r="C45" s="140">
        <v>7702.9399999999987</v>
      </c>
      <c r="D45" s="247">
        <f t="shared" si="12"/>
        <v>6.4623564904213907E-2</v>
      </c>
      <c r="E45" s="215">
        <f t="shared" si="13"/>
        <v>6.843631703666217E-2</v>
      </c>
      <c r="F45" s="52">
        <f t="shared" si="14"/>
        <v>2.8517790572225001E-2</v>
      </c>
      <c r="H45" s="19">
        <v>1759.0070000000001</v>
      </c>
      <c r="I45" s="140">
        <v>1858.991</v>
      </c>
      <c r="J45" s="247">
        <f t="shared" si="15"/>
        <v>5.1705165795819734E-2</v>
      </c>
      <c r="K45" s="215">
        <f t="shared" si="16"/>
        <v>5.2623880725118137E-2</v>
      </c>
      <c r="L45" s="52">
        <f t="shared" si="17"/>
        <v>5.6841160950468032E-2</v>
      </c>
      <c r="N45" s="40">
        <f t="shared" si="11"/>
        <v>2.3486746531078757</v>
      </c>
      <c r="O45" s="143">
        <f t="shared" si="11"/>
        <v>2.4133525640859208</v>
      </c>
      <c r="P45" s="52">
        <f t="shared" si="18"/>
        <v>2.7538046145497534E-2</v>
      </c>
    </row>
    <row r="46" spans="1:17" ht="20.100000000000001" customHeight="1" x14ac:dyDescent="0.25">
      <c r="A46" s="38" t="s">
        <v>161</v>
      </c>
      <c r="B46" s="19">
        <v>6304.3700000000008</v>
      </c>
      <c r="C46" s="140">
        <v>6918.4699999999993</v>
      </c>
      <c r="D46" s="247">
        <f t="shared" si="12"/>
        <v>5.4398622028474945E-2</v>
      </c>
      <c r="E46" s="215">
        <f t="shared" si="13"/>
        <v>6.1466739495392164E-2</v>
      </c>
      <c r="F46" s="52">
        <f t="shared" si="14"/>
        <v>9.7408622907601938E-2</v>
      </c>
      <c r="H46" s="19">
        <v>1403.8060000000003</v>
      </c>
      <c r="I46" s="140">
        <v>1662.742</v>
      </c>
      <c r="J46" s="247">
        <f t="shared" si="15"/>
        <v>4.1264203027711957E-2</v>
      </c>
      <c r="K46" s="215">
        <f t="shared" si="16"/>
        <v>4.706851011362851E-2</v>
      </c>
      <c r="L46" s="52">
        <f t="shared" si="17"/>
        <v>0.18445283750033811</v>
      </c>
      <c r="N46" s="40">
        <f t="shared" si="11"/>
        <v>2.2267189267127407</v>
      </c>
      <c r="O46" s="143">
        <f t="shared" si="11"/>
        <v>2.403337732186452</v>
      </c>
      <c r="P46" s="52">
        <f t="shared" si="18"/>
        <v>7.9317961218594357E-2</v>
      </c>
    </row>
    <row r="47" spans="1:17" ht="20.100000000000001" customHeight="1" x14ac:dyDescent="0.25">
      <c r="A47" s="38" t="s">
        <v>163</v>
      </c>
      <c r="B47" s="19">
        <v>1664.9</v>
      </c>
      <c r="C47" s="140">
        <v>2899.1600000000003</v>
      </c>
      <c r="D47" s="247">
        <f t="shared" si="12"/>
        <v>1.4365950255966565E-2</v>
      </c>
      <c r="E47" s="215">
        <f t="shared" si="13"/>
        <v>2.5757416376086213E-2</v>
      </c>
      <c r="F47" s="52">
        <f t="shared" si="14"/>
        <v>0.74134182233167167</v>
      </c>
      <c r="H47" s="19">
        <v>654.428</v>
      </c>
      <c r="I47" s="140">
        <v>1074.2689999999998</v>
      </c>
      <c r="J47" s="247">
        <f t="shared" si="15"/>
        <v>1.9236596694286442E-2</v>
      </c>
      <c r="K47" s="215">
        <f t="shared" si="16"/>
        <v>3.0410154606822695E-2</v>
      </c>
      <c r="L47" s="52">
        <f t="shared" si="17"/>
        <v>0.6415388705862215</v>
      </c>
      <c r="N47" s="40">
        <f t="shared" si="11"/>
        <v>3.9307345786533725</v>
      </c>
      <c r="O47" s="143">
        <f t="shared" si="11"/>
        <v>3.7054491645856031</v>
      </c>
      <c r="P47" s="52">
        <f t="shared" si="18"/>
        <v>-5.7313819989583153E-2</v>
      </c>
    </row>
    <row r="48" spans="1:17" ht="20.100000000000001" customHeight="1" x14ac:dyDescent="0.25">
      <c r="A48" s="38" t="s">
        <v>165</v>
      </c>
      <c r="B48" s="19">
        <v>4173.2499999999991</v>
      </c>
      <c r="C48" s="140">
        <v>4806.46</v>
      </c>
      <c r="D48" s="247">
        <f t="shared" si="12"/>
        <v>3.6009791522441256E-2</v>
      </c>
      <c r="E48" s="215">
        <f t="shared" si="13"/>
        <v>4.2702710962831764E-2</v>
      </c>
      <c r="F48" s="52">
        <f t="shared" si="14"/>
        <v>0.15173066554843373</v>
      </c>
      <c r="H48" s="19">
        <v>955.58699999999999</v>
      </c>
      <c r="I48" s="140">
        <v>1002.1370000000001</v>
      </c>
      <c r="J48" s="247">
        <f t="shared" si="15"/>
        <v>2.808902083239577E-2</v>
      </c>
      <c r="K48" s="215">
        <f t="shared" si="16"/>
        <v>2.8368258887873969E-2</v>
      </c>
      <c r="L48" s="52">
        <f t="shared" si="17"/>
        <v>4.8713513264621713E-2</v>
      </c>
      <c r="N48" s="40">
        <f t="shared" si="11"/>
        <v>2.2897909303300787</v>
      </c>
      <c r="O48" s="143">
        <f t="shared" si="11"/>
        <v>2.0849793819151725</v>
      </c>
      <c r="P48" s="52">
        <f t="shared" si="18"/>
        <v>-8.9445523476408467E-2</v>
      </c>
    </row>
    <row r="49" spans="1:16" ht="20.100000000000001" customHeight="1" x14ac:dyDescent="0.25">
      <c r="A49" s="38" t="s">
        <v>166</v>
      </c>
      <c r="B49" s="19">
        <v>1838.6299999999999</v>
      </c>
      <c r="C49" s="140">
        <v>2078.7500000000005</v>
      </c>
      <c r="D49" s="247">
        <f t="shared" si="12"/>
        <v>1.586501718969776E-2</v>
      </c>
      <c r="E49" s="215">
        <f t="shared" si="13"/>
        <v>1.8468532020236628E-2</v>
      </c>
      <c r="F49" s="52">
        <f t="shared" si="14"/>
        <v>0.13059723816102239</v>
      </c>
      <c r="H49" s="19">
        <v>759.29399999999998</v>
      </c>
      <c r="I49" s="140">
        <v>943.19499999999994</v>
      </c>
      <c r="J49" s="247">
        <f t="shared" si="15"/>
        <v>2.2319082390104841E-2</v>
      </c>
      <c r="K49" s="215">
        <f t="shared" si="16"/>
        <v>2.6699742591829546E-2</v>
      </c>
      <c r="L49" s="52">
        <f t="shared" si="17"/>
        <v>0.24219999104431217</v>
      </c>
      <c r="N49" s="40">
        <f t="shared" si="11"/>
        <v>4.12967263669145</v>
      </c>
      <c r="O49" s="143">
        <f t="shared" si="11"/>
        <v>4.5373180998196014</v>
      </c>
      <c r="P49" s="52">
        <f t="shared" si="18"/>
        <v>9.8711326294072255E-2</v>
      </c>
    </row>
    <row r="50" spans="1:16" ht="20.100000000000001" customHeight="1" x14ac:dyDescent="0.25">
      <c r="A50" s="38" t="s">
        <v>164</v>
      </c>
      <c r="B50" s="19">
        <v>2708.09</v>
      </c>
      <c r="C50" s="140">
        <v>3425.45</v>
      </c>
      <c r="D50" s="247">
        <f t="shared" si="12"/>
        <v>2.3367341118794217E-2</v>
      </c>
      <c r="E50" s="215">
        <f t="shared" si="13"/>
        <v>3.0433208903773681E-2</v>
      </c>
      <c r="F50" s="52">
        <f t="shared" si="14"/>
        <v>0.26489518442887777</v>
      </c>
      <c r="H50" s="19">
        <v>648.46900000000005</v>
      </c>
      <c r="I50" s="140">
        <v>774.56399999999996</v>
      </c>
      <c r="J50" s="247">
        <f t="shared" si="15"/>
        <v>1.9061434751794296E-2</v>
      </c>
      <c r="K50" s="215">
        <f t="shared" si="16"/>
        <v>2.192617583945829E-2</v>
      </c>
      <c r="L50" s="52">
        <f t="shared" si="17"/>
        <v>0.19445031296792892</v>
      </c>
      <c r="N50" s="40">
        <f t="shared" si="11"/>
        <v>2.3945622191286109</v>
      </c>
      <c r="O50" s="143">
        <f t="shared" si="11"/>
        <v>2.2612036374782876</v>
      </c>
      <c r="P50" s="52">
        <f t="shared" si="18"/>
        <v>-5.5692259981807012E-2</v>
      </c>
    </row>
    <row r="51" spans="1:16" ht="20.100000000000001" customHeight="1" x14ac:dyDescent="0.25">
      <c r="A51" s="38" t="s">
        <v>171</v>
      </c>
      <c r="B51" s="19">
        <v>376.13</v>
      </c>
      <c r="C51" s="140">
        <v>512.79999999999995</v>
      </c>
      <c r="D51" s="247">
        <f t="shared" si="12"/>
        <v>3.2455191721885422E-3</v>
      </c>
      <c r="E51" s="215">
        <f t="shared" si="13"/>
        <v>4.5559414167058764E-3</v>
      </c>
      <c r="F51" s="52">
        <f t="shared" si="14"/>
        <v>0.36335841331454538</v>
      </c>
      <c r="H51" s="19">
        <v>222.471</v>
      </c>
      <c r="I51" s="140">
        <v>268.14499999999998</v>
      </c>
      <c r="J51" s="247">
        <f t="shared" si="15"/>
        <v>6.5394281772396647E-3</v>
      </c>
      <c r="K51" s="215">
        <f t="shared" si="16"/>
        <v>7.5905856978526537E-3</v>
      </c>
      <c r="L51" s="52">
        <f t="shared" si="17"/>
        <v>0.20530316310889948</v>
      </c>
      <c r="N51" s="40">
        <f t="shared" si="11"/>
        <v>5.9147369260627976</v>
      </c>
      <c r="O51" s="143">
        <f t="shared" si="11"/>
        <v>5.2290366614664583</v>
      </c>
      <c r="P51" s="52">
        <f t="shared" si="18"/>
        <v>-0.11593081368925437</v>
      </c>
    </row>
    <row r="52" spans="1:16" ht="20.100000000000001" customHeight="1" x14ac:dyDescent="0.25">
      <c r="A52" s="38" t="s">
        <v>168</v>
      </c>
      <c r="B52" s="19">
        <v>1553.43</v>
      </c>
      <c r="C52" s="140">
        <v>1061.5899999999999</v>
      </c>
      <c r="D52" s="247">
        <f t="shared" si="12"/>
        <v>1.340410721732605E-2</v>
      </c>
      <c r="E52" s="215">
        <f t="shared" si="13"/>
        <v>9.4316338700483442E-3</v>
      </c>
      <c r="F52" s="52">
        <f t="shared" si="14"/>
        <v>-0.31661548959399533</v>
      </c>
      <c r="H52" s="19">
        <v>400.05100000000004</v>
      </c>
      <c r="I52" s="140">
        <v>224.39</v>
      </c>
      <c r="J52" s="247">
        <f t="shared" si="15"/>
        <v>1.1759306973641083E-2</v>
      </c>
      <c r="K52" s="215">
        <f t="shared" si="16"/>
        <v>6.3519794318042735E-3</v>
      </c>
      <c r="L52" s="52">
        <f t="shared" si="17"/>
        <v>-0.43909651519431281</v>
      </c>
      <c r="N52" s="40">
        <f t="shared" ref="N52:N53" si="19">(H52/B52)*10</f>
        <v>2.5752753584004431</v>
      </c>
      <c r="O52" s="143">
        <f t="shared" ref="O52:O53" si="20">(I52/C52)*10</f>
        <v>2.1137162181256417</v>
      </c>
      <c r="P52" s="52">
        <f t="shared" ref="P52:P53" si="21">(O52-N52)/N52</f>
        <v>-0.1792271023637198</v>
      </c>
    </row>
    <row r="53" spans="1:16" ht="20.100000000000001" customHeight="1" x14ac:dyDescent="0.25">
      <c r="A53" s="38" t="s">
        <v>167</v>
      </c>
      <c r="B53" s="19">
        <v>1004.3599999999999</v>
      </c>
      <c r="C53" s="140">
        <v>556.79000000000008</v>
      </c>
      <c r="D53" s="247">
        <f t="shared" si="12"/>
        <v>8.6663377975149114E-3</v>
      </c>
      <c r="E53" s="215">
        <f t="shared" si="13"/>
        <v>4.9467679824642457E-3</v>
      </c>
      <c r="F53" s="52">
        <f t="shared" si="14"/>
        <v>-0.44562706599227353</v>
      </c>
      <c r="H53" s="19">
        <v>313.34399999999999</v>
      </c>
      <c r="I53" s="140">
        <v>189.304</v>
      </c>
      <c r="J53" s="247">
        <f t="shared" si="15"/>
        <v>9.2105963598355985E-3</v>
      </c>
      <c r="K53" s="215">
        <f t="shared" si="16"/>
        <v>5.3587731822196906E-3</v>
      </c>
      <c r="L53" s="52">
        <f t="shared" si="17"/>
        <v>-0.39585886437908496</v>
      </c>
      <c r="N53" s="40">
        <f t="shared" si="19"/>
        <v>3.1198375084631014</v>
      </c>
      <c r="O53" s="143">
        <f t="shared" si="20"/>
        <v>3.3999173835736989</v>
      </c>
      <c r="P53" s="52">
        <f t="shared" si="21"/>
        <v>8.977386621926052E-2</v>
      </c>
    </row>
    <row r="54" spans="1:16" ht="20.100000000000001" customHeight="1" x14ac:dyDescent="0.25">
      <c r="A54" s="38" t="s">
        <v>169</v>
      </c>
      <c r="B54" s="19">
        <v>438.83</v>
      </c>
      <c r="C54" s="140">
        <v>307.59999999999997</v>
      </c>
      <c r="D54" s="247">
        <f t="shared" si="12"/>
        <v>3.7865397025802191E-3</v>
      </c>
      <c r="E54" s="215">
        <f t="shared" si="13"/>
        <v>2.7328540947323078E-3</v>
      </c>
      <c r="F54" s="52">
        <f t="shared" si="14"/>
        <v>-0.29904518834172694</v>
      </c>
      <c r="H54" s="19">
        <v>232.75699999999998</v>
      </c>
      <c r="I54" s="140">
        <v>169.886</v>
      </c>
      <c r="J54" s="247">
        <f t="shared" si="15"/>
        <v>6.8417802061831543E-3</v>
      </c>
      <c r="K54" s="215">
        <f t="shared" si="16"/>
        <v>4.8090929976892949E-3</v>
      </c>
      <c r="L54" s="52">
        <f t="shared" si="17"/>
        <v>-0.27011432524048679</v>
      </c>
      <c r="N54" s="40">
        <f t="shared" ref="N54" si="22">(H54/B54)*10</f>
        <v>5.3040357313766151</v>
      </c>
      <c r="O54" s="143">
        <f t="shared" ref="O54" si="23">(I54/C54)*10</f>
        <v>5.5229518855656696</v>
      </c>
      <c r="P54" s="52">
        <f t="shared" ref="P54" si="24">(O54-N54)/N54</f>
        <v>4.1273506679834676E-2</v>
      </c>
    </row>
    <row r="55" spans="1:16" ht="20.100000000000001" customHeight="1" x14ac:dyDescent="0.25">
      <c r="A55" s="38" t="s">
        <v>170</v>
      </c>
      <c r="B55" s="19">
        <v>592.60999999999979</v>
      </c>
      <c r="C55" s="140">
        <v>359.69</v>
      </c>
      <c r="D55" s="247">
        <f t="shared" si="12"/>
        <v>5.1134637402776998E-3</v>
      </c>
      <c r="E55" s="215">
        <f t="shared" si="13"/>
        <v>3.1956446337264755E-3</v>
      </c>
      <c r="F55" s="52">
        <f t="shared" si="14"/>
        <v>-0.39304095442196363</v>
      </c>
      <c r="H55" s="19">
        <v>172.48599999999999</v>
      </c>
      <c r="I55" s="140">
        <v>133.44800000000001</v>
      </c>
      <c r="J55" s="247">
        <f t="shared" si="15"/>
        <v>5.0701431133916815E-3</v>
      </c>
      <c r="K55" s="215">
        <f t="shared" si="16"/>
        <v>3.7776146495628895E-3</v>
      </c>
      <c r="L55" s="52">
        <f t="shared" si="17"/>
        <v>-0.22632561483250807</v>
      </c>
      <c r="N55" s="40">
        <f t="shared" si="11"/>
        <v>2.9106157506623251</v>
      </c>
      <c r="O55" s="143">
        <f t="shared" si="11"/>
        <v>3.7100836831716197</v>
      </c>
      <c r="P55" s="52">
        <f t="shared" si="18"/>
        <v>0.2746731279549256</v>
      </c>
    </row>
    <row r="56" spans="1:16" ht="20.100000000000001" customHeight="1" x14ac:dyDescent="0.25">
      <c r="A56" s="38" t="s">
        <v>172</v>
      </c>
      <c r="B56" s="19">
        <v>249.15</v>
      </c>
      <c r="C56" s="140">
        <v>439.64</v>
      </c>
      <c r="D56" s="247">
        <f t="shared" si="12"/>
        <v>2.1498447391879809E-3</v>
      </c>
      <c r="E56" s="215">
        <f t="shared" si="13"/>
        <v>3.9059557028872298E-3</v>
      </c>
      <c r="F56" s="52">
        <f t="shared" si="14"/>
        <v>0.76455950230784664</v>
      </c>
      <c r="H56" s="19">
        <v>84.98599999999999</v>
      </c>
      <c r="I56" s="140">
        <v>124.44800000000001</v>
      </c>
      <c r="J56" s="247">
        <f t="shared" si="15"/>
        <v>2.4981226455173485E-3</v>
      </c>
      <c r="K56" s="215">
        <f t="shared" si="16"/>
        <v>3.5228447628199936E-3</v>
      </c>
      <c r="L56" s="52">
        <f t="shared" si="17"/>
        <v>0.46433530228508252</v>
      </c>
      <c r="N56" s="40">
        <f t="shared" ref="N56" si="25">(H56/B56)*10</f>
        <v>3.4110375275938187</v>
      </c>
      <c r="O56" s="143">
        <f t="shared" ref="O56" si="26">(I56/C56)*10</f>
        <v>2.8306796469838962</v>
      </c>
      <c r="P56" s="52">
        <f t="shared" ref="P56" si="27">(O56-N56)/N56</f>
        <v>-0.17014115966625351</v>
      </c>
    </row>
    <row r="57" spans="1:16" ht="20.100000000000001" customHeight="1" x14ac:dyDescent="0.25">
      <c r="A57" s="38" t="s">
        <v>174</v>
      </c>
      <c r="B57" s="19">
        <v>115.99999999999999</v>
      </c>
      <c r="C57" s="140">
        <v>331.6</v>
      </c>
      <c r="D57" s="247">
        <f t="shared" si="12"/>
        <v>1.0009311248075688E-3</v>
      </c>
      <c r="E57" s="215">
        <f t="shared" si="13"/>
        <v>2.9460806820976377E-3</v>
      </c>
      <c r="F57" s="52">
        <f t="shared" si="14"/>
        <v>1.8586206896551729</v>
      </c>
      <c r="H57" s="19">
        <v>44.532999999999994</v>
      </c>
      <c r="I57" s="140">
        <v>97.193000000000012</v>
      </c>
      <c r="J57" s="247">
        <f t="shared" si="15"/>
        <v>1.3090261428096873E-3</v>
      </c>
      <c r="K57" s="215">
        <f t="shared" si="16"/>
        <v>2.7513166224669232E-3</v>
      </c>
      <c r="L57" s="52">
        <f t="shared" si="17"/>
        <v>1.1824938809422232</v>
      </c>
      <c r="N57" s="40">
        <f t="shared" ref="N57" si="28">(H57/B57)*10</f>
        <v>3.8390517241379314</v>
      </c>
      <c r="O57" s="143">
        <f t="shared" ref="O57" si="29">(I57/C57)*10</f>
        <v>2.9310313630880582</v>
      </c>
      <c r="P57" s="52">
        <f t="shared" ref="P57" si="30">(O57-N57)/N57</f>
        <v>-0.23652204406122487</v>
      </c>
    </row>
    <row r="58" spans="1:16" ht="20.100000000000001" customHeight="1" x14ac:dyDescent="0.25">
      <c r="A58" s="38" t="s">
        <v>173</v>
      </c>
      <c r="B58" s="19">
        <v>53.239999999999995</v>
      </c>
      <c r="C58" s="140">
        <v>137.04999999999998</v>
      </c>
      <c r="D58" s="247">
        <f t="shared" si="12"/>
        <v>4.5939287142030141E-4</v>
      </c>
      <c r="E58" s="215">
        <f t="shared" si="13"/>
        <v>1.2176126582674343E-3</v>
      </c>
      <c r="F58" s="52">
        <f t="shared" si="14"/>
        <v>1.5741923365890307</v>
      </c>
      <c r="H58" s="19">
        <v>24.988999999999997</v>
      </c>
      <c r="I58" s="140">
        <v>61.306999999999988</v>
      </c>
      <c r="J58" s="247">
        <f t="shared" si="15"/>
        <v>7.3453965110527645E-4</v>
      </c>
      <c r="K58" s="215">
        <f t="shared" si="16"/>
        <v>1.7354641607274146E-3</v>
      </c>
      <c r="L58" s="52">
        <f t="shared" si="17"/>
        <v>1.4533594781703947</v>
      </c>
      <c r="N58" s="40">
        <f t="shared" ref="N58" si="31">(H58/B58)*10</f>
        <v>4.6936513899323815</v>
      </c>
      <c r="O58" s="143">
        <f t="shared" ref="O58" si="32">(I58/C58)*10</f>
        <v>4.4733309011309732</v>
      </c>
      <c r="P58" s="52">
        <f t="shared" ref="P58" si="33">(O58-N58)/N58</f>
        <v>-4.69401049413221E-2</v>
      </c>
    </row>
    <row r="59" spans="1:16" ht="20.100000000000001" customHeight="1" x14ac:dyDescent="0.25">
      <c r="A59" s="38" t="s">
        <v>214</v>
      </c>
      <c r="B59" s="19">
        <v>93.019999999999982</v>
      </c>
      <c r="C59" s="140">
        <v>87.81</v>
      </c>
      <c r="D59" s="247">
        <f t="shared" si="12"/>
        <v>8.0264321749655204E-4</v>
      </c>
      <c r="E59" s="215">
        <f t="shared" si="13"/>
        <v>7.8014277652289975E-4</v>
      </c>
      <c r="F59" s="52">
        <f t="shared" si="14"/>
        <v>-5.6009460331111378E-2</v>
      </c>
      <c r="H59" s="19">
        <v>36.188000000000002</v>
      </c>
      <c r="I59" s="140">
        <v>36.009000000000007</v>
      </c>
      <c r="J59" s="247">
        <f t="shared" si="15"/>
        <v>1.0637288764735583E-3</v>
      </c>
      <c r="K59" s="215">
        <f t="shared" si="16"/>
        <v>1.0193343168583278E-3</v>
      </c>
      <c r="L59" s="52">
        <f t="shared" si="17"/>
        <v>-4.9463910688624666E-3</v>
      </c>
      <c r="N59" s="40">
        <f t="shared" ref="N59" si="34">(H59/B59)*10</f>
        <v>3.8903461621156747</v>
      </c>
      <c r="O59" s="143">
        <f t="shared" ref="O59" si="35">(I59/C59)*10</f>
        <v>4.1007857874957301</v>
      </c>
      <c r="P59" s="52">
        <f t="shared" ref="P59" si="36">(O59-N59)/N59</f>
        <v>5.4092776480747055E-2</v>
      </c>
    </row>
    <row r="60" spans="1:16" ht="20.100000000000001" customHeight="1" x14ac:dyDescent="0.25">
      <c r="A60" s="38" t="s">
        <v>215</v>
      </c>
      <c r="B60" s="19">
        <v>46.389999999999993</v>
      </c>
      <c r="C60" s="140">
        <v>67.650000000000006</v>
      </c>
      <c r="D60" s="247">
        <f t="shared" si="12"/>
        <v>4.002861627570958E-4</v>
      </c>
      <c r="E60" s="215">
        <f t="shared" si="13"/>
        <v>6.0103244313602293E-4</v>
      </c>
      <c r="F60" s="52">
        <f t="shared" si="14"/>
        <v>0.45828842422936011</v>
      </c>
      <c r="H60" s="19">
        <v>39.012999999999991</v>
      </c>
      <c r="I60" s="140">
        <v>34.466000000000001</v>
      </c>
      <c r="J60" s="247">
        <f t="shared" si="15"/>
        <v>1.146768394436358E-3</v>
      </c>
      <c r="K60" s="215">
        <f t="shared" si="16"/>
        <v>9.7565543516451767E-4</v>
      </c>
      <c r="L60" s="52">
        <f t="shared" si="17"/>
        <v>-0.11655089329197936</v>
      </c>
      <c r="N60" s="40">
        <f t="shared" si="11"/>
        <v>8.409786591937916</v>
      </c>
      <c r="O60" s="143">
        <f t="shared" si="11"/>
        <v>5.0947524020694743</v>
      </c>
      <c r="P60" s="52">
        <f t="shared" si="18"/>
        <v>-0.39418767095070117</v>
      </c>
    </row>
    <row r="61" spans="1:16" ht="20.100000000000001" customHeight="1" thickBot="1" x14ac:dyDescent="0.3">
      <c r="A61" s="8" t="s">
        <v>17</v>
      </c>
      <c r="B61" s="19">
        <f>B62-SUM(B39:B60)</f>
        <v>327.54999999998836</v>
      </c>
      <c r="C61" s="140">
        <f>C62-SUM(C39:C60)</f>
        <v>218.45999999999185</v>
      </c>
      <c r="D61" s="247">
        <f t="shared" si="12"/>
        <v>2.8263361200923064E-3</v>
      </c>
      <c r="E61" s="215">
        <f t="shared" si="13"/>
        <v>1.9408950114928405E-3</v>
      </c>
      <c r="F61" s="52">
        <f t="shared" si="14"/>
        <v>-0.33304838955884714</v>
      </c>
      <c r="H61" s="19">
        <f>H62-SUM(H39:H60)</f>
        <v>129.58899999999994</v>
      </c>
      <c r="I61" s="140">
        <f>I62-SUM(I39:I60)</f>
        <v>81.251000000011118</v>
      </c>
      <c r="J61" s="247">
        <f t="shared" si="15"/>
        <v>3.8092064047013344E-3</v>
      </c>
      <c r="K61" s="215">
        <f t="shared" si="16"/>
        <v>2.3000342297499875E-3</v>
      </c>
      <c r="L61" s="52">
        <f t="shared" si="17"/>
        <v>-0.37301005486568184</v>
      </c>
      <c r="N61" s="40">
        <f t="shared" si="11"/>
        <v>3.9563120134332026</v>
      </c>
      <c r="O61" s="143">
        <f t="shared" si="11"/>
        <v>3.7192621074802776</v>
      </c>
      <c r="P61" s="52">
        <f t="shared" si="18"/>
        <v>-5.9916888543686458E-2</v>
      </c>
    </row>
    <row r="62" spans="1:16" s="1" customFormat="1" ht="26.25" customHeight="1" thickBot="1" x14ac:dyDescent="0.3">
      <c r="A62" s="12" t="s">
        <v>18</v>
      </c>
      <c r="B62" s="17">
        <v>115892.09</v>
      </c>
      <c r="C62" s="145">
        <v>112556.32</v>
      </c>
      <c r="D62" s="253">
        <f>SUM(D39:D61)</f>
        <v>1</v>
      </c>
      <c r="E62" s="254">
        <f>SUM(E39:E61)</f>
        <v>1</v>
      </c>
      <c r="F62" s="57">
        <f t="shared" si="14"/>
        <v>-2.8783413949994254E-2</v>
      </c>
      <c r="H62" s="17">
        <v>34019.947</v>
      </c>
      <c r="I62" s="145">
        <v>35325.995999999992</v>
      </c>
      <c r="J62" s="253">
        <f t="shared" si="15"/>
        <v>1</v>
      </c>
      <c r="K62" s="254">
        <f t="shared" si="16"/>
        <v>1</v>
      </c>
      <c r="L62" s="57">
        <f t="shared" si="17"/>
        <v>3.8390682971963234E-2</v>
      </c>
      <c r="N62" s="37">
        <f t="shared" si="11"/>
        <v>2.9354848117761962</v>
      </c>
      <c r="O62" s="150">
        <f t="shared" si="11"/>
        <v>3.1385173218172016</v>
      </c>
      <c r="P62" s="57">
        <f t="shared" si="18"/>
        <v>6.9164898835962593E-2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8"/>
      <c r="D65" s="366" t="s">
        <v>104</v>
      </c>
      <c r="E65" s="358"/>
      <c r="F65" s="130" t="s">
        <v>0</v>
      </c>
      <c r="H65" s="375" t="s">
        <v>19</v>
      </c>
      <c r="I65" s="376"/>
      <c r="J65" s="366" t="s">
        <v>104</v>
      </c>
      <c r="K65" s="359"/>
      <c r="L65" s="130" t="s">
        <v>0</v>
      </c>
      <c r="N65" s="357" t="s">
        <v>22</v>
      </c>
      <c r="O65" s="358"/>
      <c r="P65" s="130" t="s">
        <v>0</v>
      </c>
    </row>
    <row r="66" spans="1:16" x14ac:dyDescent="0.25">
      <c r="A66" s="373"/>
      <c r="B66" s="367" t="str">
        <f>B37</f>
        <v>set</v>
      </c>
      <c r="C66" s="361"/>
      <c r="D66" s="367" t="str">
        <f>B66</f>
        <v>set</v>
      </c>
      <c r="E66" s="361"/>
      <c r="F66" s="131" t="str">
        <f>F5</f>
        <v>2024 /2023</v>
      </c>
      <c r="H66" s="355" t="str">
        <f>B66</f>
        <v>set</v>
      </c>
      <c r="I66" s="361"/>
      <c r="J66" s="367" t="str">
        <f>B66</f>
        <v>set</v>
      </c>
      <c r="K66" s="356"/>
      <c r="L66" s="131" t="str">
        <f>F66</f>
        <v>2024 /2023</v>
      </c>
      <c r="N66" s="355" t="str">
        <f>B66</f>
        <v>set</v>
      </c>
      <c r="O66" s="356"/>
      <c r="P66" s="131" t="str">
        <f>L66</f>
        <v>2024 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2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0">
        <f>L38</f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189</v>
      </c>
      <c r="B68" s="39">
        <v>17635.010000000002</v>
      </c>
      <c r="C68" s="147">
        <v>19668.699999999997</v>
      </c>
      <c r="D68" s="247">
        <f>B68/$B$96</f>
        <v>0.11714870769470936</v>
      </c>
      <c r="E68" s="246">
        <f>C68/$C$96</f>
        <v>0.1308670069788595</v>
      </c>
      <c r="F68" s="52">
        <f>(C68-B68)/B68</f>
        <v>0.11532117078470581</v>
      </c>
      <c r="H68" s="19">
        <v>6801.0670000000018</v>
      </c>
      <c r="I68" s="147">
        <v>8707.8300000000017</v>
      </c>
      <c r="J68" s="245">
        <f>H68/$H$96</f>
        <v>0.15231160537829133</v>
      </c>
      <c r="K68" s="246">
        <f>I68/$I$96</f>
        <v>0.1906601544048972</v>
      </c>
      <c r="L68" s="52">
        <f t="shared" ref="L68:L70" si="37">(I68-H68)/H68</f>
        <v>0.28036233138123762</v>
      </c>
      <c r="N68" s="40">
        <f t="shared" ref="N68:O83" si="38">(H68/B68)*10</f>
        <v>3.8565711048646989</v>
      </c>
      <c r="O68" s="143">
        <f t="shared" si="38"/>
        <v>4.4272524366124868</v>
      </c>
      <c r="P68" s="52">
        <f t="shared" ref="P68:P69" si="39">(O68-N68)/N68</f>
        <v>0.14797635418362376</v>
      </c>
    </row>
    <row r="69" spans="1:16" ht="20.100000000000001" customHeight="1" x14ac:dyDescent="0.25">
      <c r="A69" s="38" t="s">
        <v>187</v>
      </c>
      <c r="B69" s="19">
        <v>16668.260000000002</v>
      </c>
      <c r="C69" s="140">
        <v>15583.649999999998</v>
      </c>
      <c r="D69" s="247">
        <f t="shared" ref="D69:D95" si="40">B69/$B$96</f>
        <v>0.11072662383063102</v>
      </c>
      <c r="E69" s="215">
        <f t="shared" ref="E69:E95" si="41">C69/$C$96</f>
        <v>0.10368685440858337</v>
      </c>
      <c r="F69" s="52">
        <f>(C69-B69)/B69</f>
        <v>-6.5070379271741863E-2</v>
      </c>
      <c r="H69" s="19">
        <v>7943.7699999999986</v>
      </c>
      <c r="I69" s="140">
        <v>7940.1470000000008</v>
      </c>
      <c r="J69" s="214">
        <f t="shared" ref="J69:J95" si="42">H69/$H$96</f>
        <v>0.17790272635983573</v>
      </c>
      <c r="K69" s="215">
        <f t="shared" ref="K69:K95" si="43">I69/$I$96</f>
        <v>0.17385153970823741</v>
      </c>
      <c r="L69" s="52">
        <f t="shared" si="37"/>
        <v>-4.5608067705859738E-4</v>
      </c>
      <c r="N69" s="40">
        <f t="shared" si="38"/>
        <v>4.765806388909219</v>
      </c>
      <c r="O69" s="143">
        <f t="shared" si="38"/>
        <v>5.0951779589505684</v>
      </c>
      <c r="P69" s="52">
        <f t="shared" si="39"/>
        <v>6.9111403855567605E-2</v>
      </c>
    </row>
    <row r="70" spans="1:16" ht="20.100000000000001" customHeight="1" x14ac:dyDescent="0.25">
      <c r="A70" s="38" t="s">
        <v>188</v>
      </c>
      <c r="B70" s="19">
        <v>26450.359999999997</v>
      </c>
      <c r="C70" s="140">
        <v>24314.43</v>
      </c>
      <c r="D70" s="247">
        <f t="shared" si="40"/>
        <v>0.17570874595817254</v>
      </c>
      <c r="E70" s="215">
        <f t="shared" si="41"/>
        <v>0.16177768131584655</v>
      </c>
      <c r="F70" s="52">
        <f>(C70-B70)/B70</f>
        <v>-8.0752398077001478E-2</v>
      </c>
      <c r="H70" s="19">
        <v>7382.4830000000002</v>
      </c>
      <c r="I70" s="140">
        <v>7250.7620000000006</v>
      </c>
      <c r="J70" s="214">
        <f t="shared" si="42"/>
        <v>0.16533256287696388</v>
      </c>
      <c r="K70" s="215">
        <f t="shared" si="43"/>
        <v>0.15875727965212469</v>
      </c>
      <c r="L70" s="52">
        <f t="shared" si="37"/>
        <v>-1.7842370920461252E-2</v>
      </c>
      <c r="N70" s="40">
        <f t="shared" ref="N70" si="44">(H70/B70)*10</f>
        <v>2.7910708965775894</v>
      </c>
      <c r="O70" s="143">
        <f t="shared" ref="O70" si="45">(I70/C70)*10</f>
        <v>2.9820818337094481</v>
      </c>
      <c r="P70" s="52">
        <f t="shared" ref="P70" si="46">(O70-N70)/N70</f>
        <v>6.8436433257957105E-2</v>
      </c>
    </row>
    <row r="71" spans="1:16" ht="20.100000000000001" customHeight="1" x14ac:dyDescent="0.25">
      <c r="A71" s="38" t="s">
        <v>190</v>
      </c>
      <c r="B71" s="19">
        <v>11338.45</v>
      </c>
      <c r="C71" s="140">
        <v>10594.04</v>
      </c>
      <c r="D71" s="247">
        <f t="shared" si="40"/>
        <v>7.5320896600630072E-2</v>
      </c>
      <c r="E71" s="215">
        <f t="shared" si="41"/>
        <v>7.0488151561329274E-2</v>
      </c>
      <c r="F71" s="52">
        <f t="shared" ref="F71:F96" si="47">(C71-B71)/B71</f>
        <v>-6.5653594627131551E-2</v>
      </c>
      <c r="H71" s="19">
        <v>4742.9329999999991</v>
      </c>
      <c r="I71" s="140">
        <v>4504.7759999999998</v>
      </c>
      <c r="J71" s="214">
        <f t="shared" si="42"/>
        <v>0.1062191769955619</v>
      </c>
      <c r="K71" s="215">
        <f t="shared" si="43"/>
        <v>9.863321719871368E-2</v>
      </c>
      <c r="L71" s="52">
        <f t="shared" ref="L71:L96" si="48">(I71-H71)/H71</f>
        <v>-5.0213022195337631E-2</v>
      </c>
      <c r="N71" s="40">
        <f t="shared" ref="N71" si="49">(H71/B71)*10</f>
        <v>4.1830523572445957</v>
      </c>
      <c r="O71" s="143">
        <f t="shared" si="38"/>
        <v>4.2521795273568905</v>
      </c>
      <c r="P71" s="52">
        <f t="shared" ref="P71:P96" si="50">(O71-N71)/N71</f>
        <v>1.6525533081739714E-2</v>
      </c>
    </row>
    <row r="72" spans="1:16" ht="20.100000000000001" customHeight="1" x14ac:dyDescent="0.25">
      <c r="A72" s="38" t="s">
        <v>192</v>
      </c>
      <c r="B72" s="19">
        <v>6887.9400000000005</v>
      </c>
      <c r="C72" s="140">
        <v>14267.070000000002</v>
      </c>
      <c r="D72" s="247">
        <f t="shared" si="40"/>
        <v>4.5756326176094965E-2</v>
      </c>
      <c r="E72" s="215">
        <f t="shared" si="41"/>
        <v>9.4926901587694026E-2</v>
      </c>
      <c r="F72" s="52">
        <f t="shared" si="47"/>
        <v>1.0713115967909128</v>
      </c>
      <c r="H72" s="19">
        <v>1317.5740000000001</v>
      </c>
      <c r="I72" s="140">
        <v>2851.6559999999999</v>
      </c>
      <c r="J72" s="214">
        <f t="shared" si="42"/>
        <v>2.9507400992329114E-2</v>
      </c>
      <c r="K72" s="215">
        <f t="shared" si="43"/>
        <v>6.243773400142761E-2</v>
      </c>
      <c r="L72" s="52">
        <f t="shared" si="48"/>
        <v>1.164323218278442</v>
      </c>
      <c r="N72" s="40">
        <f t="shared" si="38"/>
        <v>1.9128709018951964</v>
      </c>
      <c r="O72" s="143">
        <f t="shared" si="38"/>
        <v>1.998767791845137</v>
      </c>
      <c r="P72" s="52">
        <f t="shared" si="50"/>
        <v>4.4904697888831592E-2</v>
      </c>
    </row>
    <row r="73" spans="1:16" ht="20.100000000000001" customHeight="1" x14ac:dyDescent="0.25">
      <c r="A73" s="38" t="s">
        <v>191</v>
      </c>
      <c r="B73" s="19">
        <v>27061.57</v>
      </c>
      <c r="C73" s="140">
        <v>21182.560000000005</v>
      </c>
      <c r="D73" s="247">
        <f t="shared" si="40"/>
        <v>0.17976899098383931</v>
      </c>
      <c r="E73" s="215">
        <f t="shared" si="41"/>
        <v>0.14093957543457936</v>
      </c>
      <c r="F73" s="52">
        <f t="shared" si="47"/>
        <v>-0.21724571042995638</v>
      </c>
      <c r="H73" s="19">
        <v>3538.2919999999999</v>
      </c>
      <c r="I73" s="140">
        <v>2542.9040000000005</v>
      </c>
      <c r="J73" s="214">
        <f t="shared" si="42"/>
        <v>7.9240938931665436E-2</v>
      </c>
      <c r="K73" s="215">
        <f t="shared" si="43"/>
        <v>5.5677530369429656E-2</v>
      </c>
      <c r="L73" s="52">
        <f t="shared" si="48"/>
        <v>-0.28131878318691605</v>
      </c>
      <c r="N73" s="40">
        <f t="shared" si="38"/>
        <v>1.307496941234378</v>
      </c>
      <c r="O73" s="143">
        <f t="shared" si="38"/>
        <v>1.200470575794427</v>
      </c>
      <c r="P73" s="52">
        <f t="shared" si="50"/>
        <v>-8.1855920319714004E-2</v>
      </c>
    </row>
    <row r="74" spans="1:16" ht="20.100000000000001" customHeight="1" x14ac:dyDescent="0.25">
      <c r="A74" s="38" t="s">
        <v>193</v>
      </c>
      <c r="B74" s="19">
        <v>8414.5999999999985</v>
      </c>
      <c r="C74" s="140">
        <v>6364.7500000000027</v>
      </c>
      <c r="D74" s="247">
        <f t="shared" si="40"/>
        <v>5.5897871096636811E-2</v>
      </c>
      <c r="E74" s="215">
        <f t="shared" si="41"/>
        <v>4.2348288532983697E-2</v>
      </c>
      <c r="F74" s="52">
        <f t="shared" si="47"/>
        <v>-0.24360635086635088</v>
      </c>
      <c r="H74" s="19">
        <v>2825.2860000000001</v>
      </c>
      <c r="I74" s="140">
        <v>2148.4029999999998</v>
      </c>
      <c r="J74" s="214">
        <f t="shared" si="42"/>
        <v>6.3272990298847392E-2</v>
      </c>
      <c r="K74" s="215">
        <f t="shared" si="43"/>
        <v>4.7039830555252481E-2</v>
      </c>
      <c r="L74" s="52">
        <f t="shared" si="48"/>
        <v>-0.23958034691001204</v>
      </c>
      <c r="N74" s="40">
        <f t="shared" si="38"/>
        <v>3.3575998859125811</v>
      </c>
      <c r="O74" s="143">
        <f t="shared" si="38"/>
        <v>3.3754711496916596</v>
      </c>
      <c r="P74" s="52">
        <f t="shared" si="50"/>
        <v>5.3226305653811456E-3</v>
      </c>
    </row>
    <row r="75" spans="1:16" ht="20.100000000000001" customHeight="1" x14ac:dyDescent="0.25">
      <c r="A75" s="38" t="s">
        <v>194</v>
      </c>
      <c r="B75" s="19">
        <v>470.17999999999995</v>
      </c>
      <c r="C75" s="140">
        <v>437.11999999999995</v>
      </c>
      <c r="D75" s="247">
        <f t="shared" si="40"/>
        <v>3.1233880436641907E-3</v>
      </c>
      <c r="E75" s="215">
        <f t="shared" si="41"/>
        <v>2.9084070676048271E-3</v>
      </c>
      <c r="F75" s="52">
        <f t="shared" si="47"/>
        <v>-7.031349695861161E-2</v>
      </c>
      <c r="H75" s="19">
        <v>1168.9200000000003</v>
      </c>
      <c r="I75" s="140">
        <v>1094.2350000000001</v>
      </c>
      <c r="J75" s="214">
        <f t="shared" si="42"/>
        <v>2.6178257287980299E-2</v>
      </c>
      <c r="K75" s="215">
        <f t="shared" si="43"/>
        <v>2.3958553859600228E-2</v>
      </c>
      <c r="L75" s="52">
        <f t="shared" si="48"/>
        <v>-6.3892310851042119E-2</v>
      </c>
      <c r="N75" s="40">
        <f t="shared" si="38"/>
        <v>24.861117019014003</v>
      </c>
      <c r="O75" s="143">
        <f t="shared" si="38"/>
        <v>25.03282851390923</v>
      </c>
      <c r="P75" s="52">
        <f t="shared" si="50"/>
        <v>6.9068294382710442E-3</v>
      </c>
    </row>
    <row r="76" spans="1:16" ht="20.100000000000001" customHeight="1" x14ac:dyDescent="0.25">
      <c r="A76" s="38" t="s">
        <v>195</v>
      </c>
      <c r="B76" s="19">
        <v>4406.4599999999991</v>
      </c>
      <c r="C76" s="140">
        <v>3088.9799999999996</v>
      </c>
      <c r="D76" s="247">
        <f t="shared" si="40"/>
        <v>2.927194793246099E-2</v>
      </c>
      <c r="E76" s="215">
        <f t="shared" si="41"/>
        <v>2.0552734406318537E-2</v>
      </c>
      <c r="F76" s="52">
        <f t="shared" si="47"/>
        <v>-0.29898830353617184</v>
      </c>
      <c r="H76" s="19">
        <v>1382.673</v>
      </c>
      <c r="I76" s="140">
        <v>960.92299999999989</v>
      </c>
      <c r="J76" s="214">
        <f t="shared" si="42"/>
        <v>3.0965309464414652E-2</v>
      </c>
      <c r="K76" s="215">
        <f t="shared" si="43"/>
        <v>2.1039653685386253E-2</v>
      </c>
      <c r="L76" s="52">
        <f t="shared" si="48"/>
        <v>-0.30502512163034939</v>
      </c>
      <c r="N76" s="40">
        <f t="shared" si="38"/>
        <v>3.1378317288707946</v>
      </c>
      <c r="O76" s="143">
        <f t="shared" si="38"/>
        <v>3.11081004085491</v>
      </c>
      <c r="P76" s="52">
        <f t="shared" si="50"/>
        <v>-8.6115796992112491E-3</v>
      </c>
    </row>
    <row r="77" spans="1:16" ht="20.100000000000001" customHeight="1" x14ac:dyDescent="0.25">
      <c r="A77" s="38" t="s">
        <v>199</v>
      </c>
      <c r="B77" s="19">
        <v>1081.9600000000003</v>
      </c>
      <c r="C77" s="140">
        <v>2742.43</v>
      </c>
      <c r="D77" s="247">
        <f t="shared" si="40"/>
        <v>7.1874195578776404E-3</v>
      </c>
      <c r="E77" s="215">
        <f t="shared" si="41"/>
        <v>1.8246940873013148E-2</v>
      </c>
      <c r="F77" s="52">
        <f t="shared" si="47"/>
        <v>1.5346870494288136</v>
      </c>
      <c r="H77" s="19">
        <v>329.30099999999999</v>
      </c>
      <c r="I77" s="140">
        <v>648.72300000000007</v>
      </c>
      <c r="J77" s="214">
        <f t="shared" si="42"/>
        <v>7.3747786873260774E-3</v>
      </c>
      <c r="K77" s="215">
        <f t="shared" si="43"/>
        <v>1.4203955215709092E-2</v>
      </c>
      <c r="L77" s="52">
        <f t="shared" si="48"/>
        <v>0.97000009110206198</v>
      </c>
      <c r="N77" s="40">
        <f t="shared" si="38"/>
        <v>3.0435598358534506</v>
      </c>
      <c r="O77" s="143">
        <f t="shared" si="38"/>
        <v>2.365504315515802</v>
      </c>
      <c r="P77" s="52">
        <f t="shared" si="50"/>
        <v>-0.22278369965002306</v>
      </c>
    </row>
    <row r="78" spans="1:16" ht="20.100000000000001" customHeight="1" x14ac:dyDescent="0.25">
      <c r="A78" s="38" t="s">
        <v>197</v>
      </c>
      <c r="B78" s="19">
        <v>6576.4700000000021</v>
      </c>
      <c r="C78" s="140">
        <v>8171.58</v>
      </c>
      <c r="D78" s="247">
        <f t="shared" si="40"/>
        <v>4.3687242689004743E-2</v>
      </c>
      <c r="E78" s="215">
        <f t="shared" si="41"/>
        <v>5.4370152419240154E-2</v>
      </c>
      <c r="F78" s="52">
        <f t="shared" si="47"/>
        <v>0.24254805389517436</v>
      </c>
      <c r="H78" s="19">
        <v>488.97899999999998</v>
      </c>
      <c r="I78" s="140">
        <v>600.46699999999987</v>
      </c>
      <c r="J78" s="214">
        <f t="shared" si="42"/>
        <v>1.0950807643311189E-2</v>
      </c>
      <c r="K78" s="215">
        <f t="shared" si="43"/>
        <v>1.3147377812273018E-2</v>
      </c>
      <c r="L78" s="52">
        <f t="shared" si="48"/>
        <v>0.22800161152114895</v>
      </c>
      <c r="N78" s="40">
        <f t="shared" si="38"/>
        <v>0.74352806292737561</v>
      </c>
      <c r="O78" s="143">
        <f t="shared" si="38"/>
        <v>0.73482362040144</v>
      </c>
      <c r="P78" s="52">
        <f t="shared" si="50"/>
        <v>-1.1706945520879173E-2</v>
      </c>
    </row>
    <row r="79" spans="1:16" ht="20.100000000000001" customHeight="1" x14ac:dyDescent="0.25">
      <c r="A79" s="38" t="s">
        <v>196</v>
      </c>
      <c r="B79" s="19">
        <v>1687.64</v>
      </c>
      <c r="C79" s="140">
        <v>1504.6</v>
      </c>
      <c r="D79" s="247">
        <f t="shared" si="40"/>
        <v>1.1210929001679007E-2</v>
      </c>
      <c r="E79" s="215">
        <f t="shared" si="41"/>
        <v>1.0010956428253621E-2</v>
      </c>
      <c r="F79" s="52">
        <f t="shared" si="47"/>
        <v>-0.10845915005569919</v>
      </c>
      <c r="H79" s="19">
        <v>724.01400000000012</v>
      </c>
      <c r="I79" s="140">
        <v>499.315</v>
      </c>
      <c r="J79" s="214">
        <f t="shared" si="42"/>
        <v>1.6214475560431652E-2</v>
      </c>
      <c r="K79" s="215">
        <f t="shared" si="43"/>
        <v>1.0932629024301258E-2</v>
      </c>
      <c r="L79" s="52">
        <f t="shared" si="48"/>
        <v>-0.31035173353001472</v>
      </c>
      <c r="N79" s="40">
        <f t="shared" si="38"/>
        <v>4.2900974141404564</v>
      </c>
      <c r="O79" s="143">
        <f t="shared" si="38"/>
        <v>3.3185896583809655</v>
      </c>
      <c r="P79" s="52">
        <f t="shared" si="50"/>
        <v>-0.22645354218702224</v>
      </c>
    </row>
    <row r="80" spans="1:16" ht="20.100000000000001" customHeight="1" x14ac:dyDescent="0.25">
      <c r="A80" s="38" t="s">
        <v>208</v>
      </c>
      <c r="B80" s="19">
        <v>636.98</v>
      </c>
      <c r="C80" s="140">
        <v>1583.01</v>
      </c>
      <c r="D80" s="247">
        <f t="shared" si="40"/>
        <v>4.231434165751875E-3</v>
      </c>
      <c r="E80" s="215">
        <f t="shared" si="41"/>
        <v>1.0532662591711928E-2</v>
      </c>
      <c r="F80" s="52">
        <f t="shared" si="47"/>
        <v>1.4851800684479888</v>
      </c>
      <c r="H80" s="19">
        <v>189.06300000000002</v>
      </c>
      <c r="I80" s="140">
        <v>427.13400000000001</v>
      </c>
      <c r="J80" s="214">
        <f t="shared" si="42"/>
        <v>4.2341134189143982E-3</v>
      </c>
      <c r="K80" s="215">
        <f t="shared" si="43"/>
        <v>9.3522076558202605E-3</v>
      </c>
      <c r="L80" s="52">
        <f t="shared" si="48"/>
        <v>1.2592151822408402</v>
      </c>
      <c r="N80" s="40">
        <f t="shared" si="38"/>
        <v>2.9681151684511291</v>
      </c>
      <c r="O80" s="143">
        <f t="shared" si="38"/>
        <v>2.6982394299467471</v>
      </c>
      <c r="P80" s="52">
        <f t="shared" si="50"/>
        <v>-9.0924955127402618E-2</v>
      </c>
    </row>
    <row r="81" spans="1:16" ht="20.100000000000001" customHeight="1" x14ac:dyDescent="0.25">
      <c r="A81" s="38" t="s">
        <v>204</v>
      </c>
      <c r="B81" s="19">
        <v>1601.7199999999998</v>
      </c>
      <c r="C81" s="140">
        <v>1409.84</v>
      </c>
      <c r="D81" s="247">
        <f t="shared" ref="D81:D82" si="51">B81/$B$96</f>
        <v>1.064016567548132E-2</v>
      </c>
      <c r="E81" s="215">
        <f t="shared" ref="E81:E82" si="52">C81/$C$96</f>
        <v>9.3804644495607374E-3</v>
      </c>
      <c r="F81" s="52">
        <f t="shared" ref="F81:F82" si="53">(C81-B81)/B81</f>
        <v>-0.11979621906450559</v>
      </c>
      <c r="H81" s="19">
        <v>500.99599999999998</v>
      </c>
      <c r="I81" s="140">
        <v>426.03399999999993</v>
      </c>
      <c r="J81" s="214">
        <f t="shared" si="42"/>
        <v>1.1219931379605939E-2</v>
      </c>
      <c r="K81" s="215">
        <f t="shared" si="43"/>
        <v>9.3281228758181935E-3</v>
      </c>
      <c r="L81" s="52">
        <f t="shared" ref="L81" si="54">(I81-H81)/H81</f>
        <v>-0.14962594511732638</v>
      </c>
      <c r="N81" s="40">
        <f t="shared" ref="N81" si="55">(H81/B81)*10</f>
        <v>3.1278625477611572</v>
      </c>
      <c r="O81" s="143">
        <f t="shared" ref="O81" si="56">(I81/C81)*10</f>
        <v>3.0218606366679905</v>
      </c>
      <c r="P81" s="52">
        <f t="shared" ref="P81" si="57">(O81-N81)/N81</f>
        <v>-3.388956818740009E-2</v>
      </c>
    </row>
    <row r="82" spans="1:16" ht="20.100000000000001" customHeight="1" x14ac:dyDescent="0.25">
      <c r="A82" s="38" t="s">
        <v>202</v>
      </c>
      <c r="B82" s="19">
        <v>852.6099999999999</v>
      </c>
      <c r="C82" s="140">
        <v>1122.5900000000001</v>
      </c>
      <c r="D82" s="247">
        <f t="shared" si="51"/>
        <v>5.6638561400070729E-3</v>
      </c>
      <c r="E82" s="215">
        <f t="shared" si="52"/>
        <v>7.4692274204394759E-3</v>
      </c>
      <c r="F82" s="52">
        <f t="shared" si="53"/>
        <v>0.31665122388899997</v>
      </c>
      <c r="H82" s="19">
        <v>236.42700000000002</v>
      </c>
      <c r="I82" s="140">
        <v>380.51600000000008</v>
      </c>
      <c r="J82" s="214">
        <f t="shared" si="42"/>
        <v>5.2948421070948548E-3</v>
      </c>
      <c r="K82" s="215">
        <f t="shared" si="43"/>
        <v>8.3314946793327221E-3</v>
      </c>
      <c r="L82" s="52">
        <f>(I82-H82)/H82</f>
        <v>0.6094439298388088</v>
      </c>
      <c r="N82" s="40">
        <f t="shared" si="38"/>
        <v>2.7729794396031018</v>
      </c>
      <c r="O82" s="143">
        <f t="shared" si="38"/>
        <v>3.3896257761070387</v>
      </c>
      <c r="P82" s="52">
        <f>(O82-N82)/N82</f>
        <v>0.22237681523963912</v>
      </c>
    </row>
    <row r="83" spans="1:16" ht="20.100000000000001" customHeight="1" x14ac:dyDescent="0.25">
      <c r="A83" s="38" t="s">
        <v>201</v>
      </c>
      <c r="B83" s="19">
        <v>301.36</v>
      </c>
      <c r="C83" s="140">
        <v>1604.27</v>
      </c>
      <c r="D83" s="247">
        <f t="shared" si="40"/>
        <v>2.001923137603983E-3</v>
      </c>
      <c r="E83" s="215">
        <f t="shared" si="41"/>
        <v>1.0674117419350286E-2</v>
      </c>
      <c r="F83" s="52">
        <f>(C83-B83)/B83</f>
        <v>4.3234337669232801</v>
      </c>
      <c r="H83" s="19">
        <v>71.850999999999985</v>
      </c>
      <c r="I83" s="140">
        <v>370.11499999999995</v>
      </c>
      <c r="J83" s="214">
        <f t="shared" si="42"/>
        <v>1.6091212096624847E-3</v>
      </c>
      <c r="K83" s="215">
        <f t="shared" si="43"/>
        <v>8.1037621367859164E-3</v>
      </c>
      <c r="L83" s="52">
        <f>(I83-H83)/H83</f>
        <v>4.1511461218354651</v>
      </c>
      <c r="N83" s="40">
        <f t="shared" si="38"/>
        <v>2.3842248473586403</v>
      </c>
      <c r="O83" s="143">
        <f t="shared" si="38"/>
        <v>2.3070617788776202</v>
      </c>
      <c r="P83" s="52">
        <f>(O83-N83)/N83</f>
        <v>-3.2364006509916644E-2</v>
      </c>
    </row>
    <row r="84" spans="1:16" ht="20.100000000000001" customHeight="1" x14ac:dyDescent="0.25">
      <c r="A84" s="38" t="s">
        <v>211</v>
      </c>
      <c r="B84" s="19">
        <v>810.57999999999993</v>
      </c>
      <c r="C84" s="140">
        <v>767.77999999999986</v>
      </c>
      <c r="D84" s="247">
        <f t="shared" si="40"/>
        <v>5.3846524319054821E-3</v>
      </c>
      <c r="E84" s="215">
        <f t="shared" si="41"/>
        <v>5.108475426348907E-3</v>
      </c>
      <c r="F84" s="52">
        <f>(C84-B84)/B84</f>
        <v>-5.2801697549902625E-2</v>
      </c>
      <c r="H84" s="19">
        <v>287.59700000000004</v>
      </c>
      <c r="I84" s="140">
        <v>324.38000000000005</v>
      </c>
      <c r="J84" s="214">
        <f t="shared" si="42"/>
        <v>6.4408071221736894E-3</v>
      </c>
      <c r="K84" s="215">
        <f t="shared" si="43"/>
        <v>7.102382670063672E-3</v>
      </c>
      <c r="L84" s="52">
        <f>(I84-H84)/H84</f>
        <v>0.12789771798732258</v>
      </c>
      <c r="N84" s="40">
        <f t="shared" ref="N84:N85" si="58">(H84/B84)*10</f>
        <v>3.5480396752942345</v>
      </c>
      <c r="O84" s="143">
        <f t="shared" ref="O84:O85" si="59">(I84/C84)*10</f>
        <v>4.2249081768214864</v>
      </c>
      <c r="P84" s="52">
        <f t="shared" ref="P84:P85" si="60">(O84-N84)/N84</f>
        <v>0.19077252890953653</v>
      </c>
    </row>
    <row r="85" spans="1:16" ht="20.100000000000001" customHeight="1" x14ac:dyDescent="0.25">
      <c r="A85" s="38" t="s">
        <v>216</v>
      </c>
      <c r="B85" s="19">
        <v>18.38</v>
      </c>
      <c r="C85" s="140">
        <v>397.86</v>
      </c>
      <c r="D85" s="247">
        <f t="shared" si="40"/>
        <v>1.2209764822524954E-4</v>
      </c>
      <c r="E85" s="215">
        <f t="shared" si="41"/>
        <v>2.6471880397082189E-3</v>
      </c>
      <c r="F85" s="52">
        <f t="shared" si="47"/>
        <v>20.646354733405879</v>
      </c>
      <c r="H85" s="19">
        <v>10.232999999999999</v>
      </c>
      <c r="I85" s="140">
        <v>315.43900000000002</v>
      </c>
      <c r="J85" s="214">
        <f t="shared" si="42"/>
        <v>2.2917060776434856E-4</v>
      </c>
      <c r="K85" s="215">
        <f t="shared" si="43"/>
        <v>6.9066171991559733E-3</v>
      </c>
      <c r="L85" s="52">
        <f t="shared" si="48"/>
        <v>29.825662073683187</v>
      </c>
      <c r="N85" s="40">
        <f t="shared" si="58"/>
        <v>5.5674646354733408</v>
      </c>
      <c r="O85" s="143">
        <f t="shared" si="59"/>
        <v>7.9283918966470619</v>
      </c>
      <c r="P85" s="52">
        <f t="shared" si="60"/>
        <v>0.42405788195419714</v>
      </c>
    </row>
    <row r="86" spans="1:16" ht="20.100000000000001" customHeight="1" x14ac:dyDescent="0.25">
      <c r="A86" s="38" t="s">
        <v>206</v>
      </c>
      <c r="B86" s="19">
        <v>633.41999999999996</v>
      </c>
      <c r="C86" s="140">
        <v>658.19999999999993</v>
      </c>
      <c r="D86" s="247">
        <f t="shared" si="40"/>
        <v>4.2077852197408899E-3</v>
      </c>
      <c r="E86" s="215">
        <f t="shared" si="41"/>
        <v>4.3793775894433963E-3</v>
      </c>
      <c r="F86" s="52">
        <f t="shared" si="47"/>
        <v>3.9120962394619645E-2</v>
      </c>
      <c r="H86" s="19">
        <v>215.369</v>
      </c>
      <c r="I86" s="140">
        <v>289.37</v>
      </c>
      <c r="J86" s="214">
        <f t="shared" si="42"/>
        <v>4.8232429027264719E-3</v>
      </c>
      <c r="K86" s="215">
        <f t="shared" si="43"/>
        <v>6.3358298083615655E-3</v>
      </c>
      <c r="L86" s="52">
        <f t="shared" si="48"/>
        <v>0.3436009824998027</v>
      </c>
      <c r="N86" s="40">
        <f t="shared" ref="N86:O96" si="61">(H86/B86)*10</f>
        <v>3.4000978813425533</v>
      </c>
      <c r="O86" s="143">
        <f t="shared" si="61"/>
        <v>4.3963840777879071</v>
      </c>
      <c r="P86" s="52">
        <f t="shared" si="50"/>
        <v>0.29301691634005633</v>
      </c>
    </row>
    <row r="87" spans="1:16" ht="20.100000000000001" customHeight="1" x14ac:dyDescent="0.25">
      <c r="A87" s="38" t="s">
        <v>203</v>
      </c>
      <c r="B87" s="19">
        <v>393.75</v>
      </c>
      <c r="C87" s="140">
        <v>218.05999999999997</v>
      </c>
      <c r="D87" s="247">
        <f t="shared" si="40"/>
        <v>2.615666430287922E-3</v>
      </c>
      <c r="E87" s="215">
        <f t="shared" si="41"/>
        <v>1.4508767504619066E-3</v>
      </c>
      <c r="F87" s="52">
        <f t="shared" si="47"/>
        <v>-0.44619682539682548</v>
      </c>
      <c r="H87" s="19">
        <v>302.83600000000007</v>
      </c>
      <c r="I87" s="140">
        <v>260.14600000000002</v>
      </c>
      <c r="J87" s="214">
        <f t="shared" si="42"/>
        <v>6.7820883585384814E-3</v>
      </c>
      <c r="K87" s="215">
        <f t="shared" si="43"/>
        <v>5.6959628894703244E-3</v>
      </c>
      <c r="L87" s="52">
        <f t="shared" si="48"/>
        <v>-0.1409673882893713</v>
      </c>
      <c r="N87" s="40">
        <f t="shared" ref="N87:N91" si="62">(H87/B87)*10</f>
        <v>7.6910730158730178</v>
      </c>
      <c r="O87" s="143">
        <f t="shared" ref="O87:O91" si="63">(I87/C87)*10</f>
        <v>11.930019260753923</v>
      </c>
      <c r="P87" s="52">
        <f t="shared" ref="P87:P91" si="64">(O87-N87)/N87</f>
        <v>0.55115147602063697</v>
      </c>
    </row>
    <row r="88" spans="1:16" ht="20.100000000000001" customHeight="1" x14ac:dyDescent="0.25">
      <c r="A88" s="38" t="s">
        <v>207</v>
      </c>
      <c r="B88" s="19">
        <v>365.72</v>
      </c>
      <c r="C88" s="140">
        <v>399.91999999999996</v>
      </c>
      <c r="D88" s="247">
        <f t="shared" si="40"/>
        <v>2.4294641952632354E-3</v>
      </c>
      <c r="E88" s="215">
        <f t="shared" si="41"/>
        <v>2.6608943870711074E-3</v>
      </c>
      <c r="F88" s="52">
        <f t="shared" si="47"/>
        <v>9.3514163841189782E-2</v>
      </c>
      <c r="H88" s="19">
        <v>182.63599999999997</v>
      </c>
      <c r="I88" s="140">
        <v>241.22399999999999</v>
      </c>
      <c r="J88" s="214">
        <f t="shared" si="42"/>
        <v>4.0901791380484279E-3</v>
      </c>
      <c r="K88" s="215">
        <f t="shared" si="43"/>
        <v>5.281660882925701E-3</v>
      </c>
      <c r="L88" s="52">
        <f t="shared" ref="L88:L90" si="65">(I88-H88)/H88</f>
        <v>0.32079108171444859</v>
      </c>
      <c r="N88" s="40">
        <f t="shared" ref="N88:N89" si="66">(H88/B88)*10</f>
        <v>4.993875095701628</v>
      </c>
      <c r="O88" s="143">
        <f t="shared" ref="O88:O89" si="67">(I88/C88)*10</f>
        <v>6.0318063612722552</v>
      </c>
      <c r="P88" s="52">
        <f t="shared" ref="P88:P89" si="68">(O88-N88)/N88</f>
        <v>0.2078408541823572</v>
      </c>
    </row>
    <row r="89" spans="1:16" ht="20.100000000000001" customHeight="1" x14ac:dyDescent="0.25">
      <c r="A89" s="38" t="s">
        <v>205</v>
      </c>
      <c r="B89" s="19">
        <v>1983.5499999999997</v>
      </c>
      <c r="C89" s="140">
        <v>1920.6900000000003</v>
      </c>
      <c r="D89" s="247">
        <f t="shared" si="40"/>
        <v>1.3176647994406621E-2</v>
      </c>
      <c r="E89" s="215">
        <f t="shared" si="41"/>
        <v>1.2779438988556728E-2</v>
      </c>
      <c r="F89" s="52">
        <f t="shared" si="47"/>
        <v>-3.169065564266061E-2</v>
      </c>
      <c r="H89" s="19">
        <v>214.75499999999997</v>
      </c>
      <c r="I89" s="140">
        <v>222.64800000000002</v>
      </c>
      <c r="J89" s="214">
        <f t="shared" si="42"/>
        <v>4.8094922183555822E-3</v>
      </c>
      <c r="K89" s="215">
        <f t="shared" si="43"/>
        <v>4.874934634454456E-3</v>
      </c>
      <c r="L89" s="52">
        <f t="shared" si="65"/>
        <v>3.6753509813508688E-2</v>
      </c>
      <c r="N89" s="40">
        <f t="shared" si="66"/>
        <v>1.0826800433566079</v>
      </c>
      <c r="O89" s="143">
        <f t="shared" si="67"/>
        <v>1.1592084094778439</v>
      </c>
      <c r="P89" s="52">
        <f t="shared" si="68"/>
        <v>7.0684193904578488E-2</v>
      </c>
    </row>
    <row r="90" spans="1:16" ht="20.100000000000001" customHeight="1" x14ac:dyDescent="0.25">
      <c r="A90" s="38" t="s">
        <v>200</v>
      </c>
      <c r="B90" s="19">
        <v>1092.8199999999997</v>
      </c>
      <c r="C90" s="140">
        <v>1174.4099999999999</v>
      </c>
      <c r="D90" s="247">
        <f t="shared" si="40"/>
        <v>7.2595621291358632E-3</v>
      </c>
      <c r="E90" s="215">
        <f t="shared" si="41"/>
        <v>7.814015245849619E-3</v>
      </c>
      <c r="F90" s="52">
        <f t="shared" si="47"/>
        <v>7.4660053805750415E-2</v>
      </c>
      <c r="H90" s="19">
        <v>553.52700000000004</v>
      </c>
      <c r="I90" s="140">
        <v>210.72200000000001</v>
      </c>
      <c r="J90" s="214">
        <f t="shared" si="42"/>
        <v>1.2396376331865199E-2</v>
      </c>
      <c r="K90" s="215">
        <f t="shared" si="43"/>
        <v>4.6138118287229702E-3</v>
      </c>
      <c r="L90" s="52">
        <f t="shared" si="65"/>
        <v>-0.61931034981130106</v>
      </c>
      <c r="N90" s="40">
        <f t="shared" ref="N90" si="69">(H90/B90)*10</f>
        <v>5.0651250892187205</v>
      </c>
      <c r="O90" s="143">
        <f t="shared" ref="O90" si="70">(I90/C90)*10</f>
        <v>1.7942796808610284</v>
      </c>
      <c r="P90" s="52">
        <f t="shared" ref="P90" si="71">(O90-N90)/N90</f>
        <v>-0.64575807127049845</v>
      </c>
    </row>
    <row r="91" spans="1:16" ht="20.100000000000001" customHeight="1" x14ac:dyDescent="0.25">
      <c r="A91" s="38" t="s">
        <v>217</v>
      </c>
      <c r="B91" s="19">
        <v>87.55</v>
      </c>
      <c r="C91" s="140">
        <v>107.69999999999997</v>
      </c>
      <c r="D91" s="247">
        <f t="shared" si="40"/>
        <v>5.8159135484878112E-4</v>
      </c>
      <c r="E91" s="215">
        <f t="shared" si="41"/>
        <v>7.1658913154520464E-4</v>
      </c>
      <c r="F91" s="52">
        <f t="shared" si="47"/>
        <v>0.2301541976013704</v>
      </c>
      <c r="H91" s="19">
        <v>189.65299999999999</v>
      </c>
      <c r="I91" s="140">
        <v>200.82999999999998</v>
      </c>
      <c r="J91" s="214">
        <f t="shared" si="42"/>
        <v>4.2473266172512458E-3</v>
      </c>
      <c r="K91" s="215">
        <f t="shared" si="43"/>
        <v>4.3972239707407573E-3</v>
      </c>
      <c r="L91" s="52">
        <f t="shared" si="48"/>
        <v>5.8933947788856453E-2</v>
      </c>
      <c r="N91" s="40">
        <f t="shared" si="62"/>
        <v>21.662250142775559</v>
      </c>
      <c r="O91" s="143">
        <f t="shared" si="63"/>
        <v>18.647168059424331</v>
      </c>
      <c r="P91" s="52">
        <f t="shared" si="64"/>
        <v>-0.13918600623106409</v>
      </c>
    </row>
    <row r="92" spans="1:16" ht="20.100000000000001" customHeight="1" x14ac:dyDescent="0.25">
      <c r="A92" s="38" t="s">
        <v>198</v>
      </c>
      <c r="B92" s="19">
        <v>1638.7000000000003</v>
      </c>
      <c r="C92" s="140">
        <v>517.05999999999995</v>
      </c>
      <c r="D92" s="247">
        <f t="shared" si="40"/>
        <v>1.0885822423651603E-2</v>
      </c>
      <c r="E92" s="215">
        <f t="shared" si="41"/>
        <v>3.440293188085084E-3</v>
      </c>
      <c r="F92" s="52">
        <f t="shared" si="47"/>
        <v>-0.68446939647281391</v>
      </c>
      <c r="H92" s="19">
        <v>642.37900000000002</v>
      </c>
      <c r="I92" s="140">
        <v>177.09000000000003</v>
      </c>
      <c r="J92" s="214">
        <f t="shared" si="42"/>
        <v>1.4386239210891672E-2</v>
      </c>
      <c r="K92" s="215">
        <f t="shared" si="43"/>
        <v>3.8774306277870887E-3</v>
      </c>
      <c r="L92" s="52">
        <f t="shared" si="48"/>
        <v>-0.72432162321620097</v>
      </c>
      <c r="N92" s="40">
        <f t="shared" ref="N92" si="72">(H92/B92)*10</f>
        <v>3.9200524806248849</v>
      </c>
      <c r="O92" s="143">
        <f t="shared" ref="O92" si="73">(I92/C92)*10</f>
        <v>3.4249410126484365</v>
      </c>
      <c r="P92" s="52">
        <f t="shared" ref="P92" si="74">(O92-N92)/N92</f>
        <v>-0.12630225498856687</v>
      </c>
    </row>
    <row r="93" spans="1:16" ht="20.100000000000001" customHeight="1" x14ac:dyDescent="0.25">
      <c r="A93" s="38" t="s">
        <v>212</v>
      </c>
      <c r="B93" s="19">
        <v>240.31</v>
      </c>
      <c r="C93" s="140">
        <v>772.97</v>
      </c>
      <c r="D93" s="247">
        <f t="shared" si="40"/>
        <v>1.5963702853650553E-3</v>
      </c>
      <c r="E93" s="215">
        <f t="shared" si="41"/>
        <v>5.1430074374233707E-3</v>
      </c>
      <c r="F93" s="52">
        <f t="shared" si="47"/>
        <v>2.2165536182431032</v>
      </c>
      <c r="H93" s="19">
        <v>49.605999999999995</v>
      </c>
      <c r="I93" s="140">
        <v>161.82299999999998</v>
      </c>
      <c r="J93" s="214">
        <f t="shared" si="42"/>
        <v>1.1109388418604784E-3</v>
      </c>
      <c r="K93" s="215">
        <f t="shared" si="43"/>
        <v>3.5431557766129641E-3</v>
      </c>
      <c r="L93" s="52">
        <f t="shared" si="48"/>
        <v>2.2621658670322136</v>
      </c>
      <c r="N93" s="40">
        <f t="shared" ref="N93:N94" si="75">(H93/B93)*10</f>
        <v>2.0642503433065622</v>
      </c>
      <c r="O93" s="143">
        <f t="shared" ref="O93:O94" si="76">(I93/C93)*10</f>
        <v>2.0935223876735187</v>
      </c>
      <c r="P93" s="52">
        <f t="shared" ref="P93:P94" si="77">(O93-N93)/N93</f>
        <v>1.418047208366593E-2</v>
      </c>
    </row>
    <row r="94" spans="1:16" ht="20.100000000000001" customHeight="1" x14ac:dyDescent="0.25">
      <c r="A94" s="38" t="s">
        <v>218</v>
      </c>
      <c r="B94" s="19">
        <v>299</v>
      </c>
      <c r="C94" s="140">
        <v>448.01</v>
      </c>
      <c r="D94" s="247">
        <f t="shared" si="40"/>
        <v>1.9862457464281617E-3</v>
      </c>
      <c r="E94" s="215">
        <f t="shared" si="41"/>
        <v>2.9808644087610699E-3</v>
      </c>
      <c r="F94" s="52">
        <f t="shared" si="47"/>
        <v>0.49836120401337791</v>
      </c>
      <c r="H94" s="19">
        <v>102.399</v>
      </c>
      <c r="I94" s="140">
        <v>160.23499999999999</v>
      </c>
      <c r="J94" s="214">
        <f t="shared" si="42"/>
        <v>2.2932513499913545E-3</v>
      </c>
      <c r="K94" s="215">
        <f t="shared" si="43"/>
        <v>3.5083861123918004E-3</v>
      </c>
      <c r="L94" s="52">
        <f t="shared" si="48"/>
        <v>0.56481020322464071</v>
      </c>
      <c r="N94" s="40">
        <f t="shared" si="75"/>
        <v>3.4247157190635451</v>
      </c>
      <c r="O94" s="143">
        <f t="shared" si="76"/>
        <v>3.5765942724492756</v>
      </c>
      <c r="P94" s="52">
        <f t="shared" si="77"/>
        <v>4.4347784121264298E-2</v>
      </c>
    </row>
    <row r="95" spans="1:16" ht="20.100000000000001" customHeight="1" thickBot="1" x14ac:dyDescent="0.3">
      <c r="A95" s="8" t="s">
        <v>17</v>
      </c>
      <c r="B95" s="19">
        <f>B96-SUM(B68:B94)</f>
        <v>10899.900000000052</v>
      </c>
      <c r="C95" s="140">
        <f>C96-SUM(C68:C94)</f>
        <v>9273.0500000000175</v>
      </c>
      <c r="D95" s="247">
        <f t="shared" si="40"/>
        <v>7.2407625456496399E-2</v>
      </c>
      <c r="E95" s="215">
        <f t="shared" si="41"/>
        <v>6.1698856511376729E-2</v>
      </c>
      <c r="F95" s="52">
        <f t="shared" si="47"/>
        <v>-0.14925366287764358</v>
      </c>
      <c r="H95" s="19">
        <f>H96-SUM(H68:H94)</f>
        <v>2257.7039999999906</v>
      </c>
      <c r="I95" s="140">
        <f>I96-SUM(I68:I94)</f>
        <v>1754.1500000000087</v>
      </c>
      <c r="J95" s="214">
        <f t="shared" si="42"/>
        <v>5.056184870829656E-2</v>
      </c>
      <c r="K95" s="215">
        <f t="shared" si="43"/>
        <v>3.840756076420325E-2</v>
      </c>
      <c r="L95" s="52">
        <f t="shared" si="48"/>
        <v>-0.22303809533932881</v>
      </c>
      <c r="N95" s="40">
        <f t="shared" si="61"/>
        <v>2.0713070762116899</v>
      </c>
      <c r="O95" s="143">
        <f t="shared" si="61"/>
        <v>1.8916645548120687</v>
      </c>
      <c r="P95" s="52">
        <f t="shared" si="50"/>
        <v>-8.6729062755956834E-2</v>
      </c>
    </row>
    <row r="96" spans="1:16" s="1" customFormat="1" ht="26.25" customHeight="1" thickBot="1" x14ac:dyDescent="0.3">
      <c r="A96" s="12" t="s">
        <v>18</v>
      </c>
      <c r="B96" s="17">
        <v>150535.25000000003</v>
      </c>
      <c r="C96" s="145">
        <v>150295.33000000005</v>
      </c>
      <c r="D96" s="243">
        <f>SUM(D68:D95)</f>
        <v>0.99999999999999978</v>
      </c>
      <c r="E96" s="244">
        <f>SUM(E68:E95)</f>
        <v>0.99999999999999978</v>
      </c>
      <c r="F96" s="57">
        <f t="shared" si="47"/>
        <v>-1.5937795300435191E-3</v>
      </c>
      <c r="H96" s="17">
        <v>44652.322999999997</v>
      </c>
      <c r="I96" s="145">
        <v>45671.997000000003</v>
      </c>
      <c r="J96" s="269">
        <f>SUM(J68:J95)</f>
        <v>1</v>
      </c>
      <c r="K96" s="243">
        <f>SUM(K68:K95)</f>
        <v>1</v>
      </c>
      <c r="L96" s="57">
        <f t="shared" si="48"/>
        <v>2.283585559479193E-2</v>
      </c>
      <c r="N96" s="37">
        <f t="shared" si="61"/>
        <v>2.9662370109326548</v>
      </c>
      <c r="O96" s="150">
        <f t="shared" si="61"/>
        <v>3.0388167749457011</v>
      </c>
      <c r="P96" s="57">
        <f t="shared" si="50"/>
        <v>2.4468632730809851E-2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80 D83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" customWidth="1"/>
    <col min="6" max="6" width="10.8554687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131</v>
      </c>
      <c r="B1" s="4"/>
    </row>
    <row r="3" spans="1:19" ht="15.75" thickBot="1" x14ac:dyDescent="0.3"/>
    <row r="4" spans="1:19" x14ac:dyDescent="0.25">
      <c r="A4" s="346" t="s">
        <v>16</v>
      </c>
      <c r="B4" s="320"/>
      <c r="C4" s="320"/>
      <c r="D4" s="320"/>
      <c r="E4" s="366" t="s">
        <v>1</v>
      </c>
      <c r="F4" s="359"/>
      <c r="G4" s="358" t="s">
        <v>104</v>
      </c>
      <c r="H4" s="358"/>
      <c r="I4" s="130" t="s">
        <v>0</v>
      </c>
      <c r="K4" s="360" t="s">
        <v>19</v>
      </c>
      <c r="L4" s="359"/>
      <c r="M4" s="358" t="s">
        <v>104</v>
      </c>
      <c r="N4" s="358"/>
      <c r="O4" s="130" t="s">
        <v>0</v>
      </c>
      <c r="Q4" s="357" t="s">
        <v>22</v>
      </c>
      <c r="R4" s="358"/>
      <c r="S4" s="130" t="s">
        <v>0</v>
      </c>
    </row>
    <row r="5" spans="1:19" x14ac:dyDescent="0.25">
      <c r="A5" s="365"/>
      <c r="B5" s="321"/>
      <c r="C5" s="321"/>
      <c r="D5" s="321"/>
      <c r="E5" s="367" t="s">
        <v>178</v>
      </c>
      <c r="F5" s="356"/>
      <c r="G5" s="361" t="str">
        <f>E5</f>
        <v>jan-set</v>
      </c>
      <c r="H5" s="361"/>
      <c r="I5" s="131" t="s">
        <v>149</v>
      </c>
      <c r="K5" s="355" t="str">
        <f>E5</f>
        <v>jan-set</v>
      </c>
      <c r="L5" s="356"/>
      <c r="M5" s="368" t="str">
        <f>E5</f>
        <v>jan-set</v>
      </c>
      <c r="N5" s="363"/>
      <c r="O5" s="131" t="str">
        <f>I5</f>
        <v>2024/2023</v>
      </c>
      <c r="Q5" s="355" t="str">
        <f>E5</f>
        <v>jan-set</v>
      </c>
      <c r="R5" s="356"/>
      <c r="S5" s="131" t="str">
        <f>O5</f>
        <v>2024/2023</v>
      </c>
    </row>
    <row r="6" spans="1:19" ht="15.75" thickBot="1" x14ac:dyDescent="0.3">
      <c r="A6" s="347"/>
      <c r="B6" s="371"/>
      <c r="C6" s="371"/>
      <c r="D6" s="371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744391.44999999949</v>
      </c>
      <c r="F7" s="145">
        <v>863557.38999999966</v>
      </c>
      <c r="G7" s="243">
        <f>E7/E15</f>
        <v>0.37930466053381762</v>
      </c>
      <c r="H7" s="244">
        <f>F7/F15</f>
        <v>0.39992444315379977</v>
      </c>
      <c r="I7" s="164">
        <f t="shared" ref="I7:I18" si="0">(F7-E7)/E7</f>
        <v>0.16008504665119441</v>
      </c>
      <c r="J7" s="1"/>
      <c r="K7" s="17">
        <v>155801.86500000008</v>
      </c>
      <c r="L7" s="145">
        <v>161505.63100000002</v>
      </c>
      <c r="M7" s="243">
        <f>K7/K15</f>
        <v>0.35240474625606977</v>
      </c>
      <c r="N7" s="244">
        <f>L7/L15</f>
        <v>0.34553562728399212</v>
      </c>
      <c r="O7" s="164">
        <f t="shared" ref="O7:O18" si="1">(L7-K7)/K7</f>
        <v>3.660909964075168E-2</v>
      </c>
      <c r="P7" s="1"/>
      <c r="Q7" s="187">
        <f t="shared" ref="Q7:Q18" si="2">(K7/E7)*10</f>
        <v>2.0930098673218263</v>
      </c>
      <c r="R7" s="188">
        <f t="shared" ref="R7:R18" si="3">(L7/F7)*10</f>
        <v>1.8702362213587229</v>
      </c>
      <c r="S7" s="55">
        <f>(R7-Q7)/Q7</f>
        <v>-0.10643697836368066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502783.18999999948</v>
      </c>
      <c r="F8" s="181">
        <v>506553.19999999966</v>
      </c>
      <c r="G8" s="245">
        <f>E8/E7</f>
        <v>0.67542848591288873</v>
      </c>
      <c r="H8" s="246">
        <f>F8/F7</f>
        <v>0.58658892375410032</v>
      </c>
      <c r="I8" s="206">
        <f t="shared" si="0"/>
        <v>7.4982817146296956E-3</v>
      </c>
      <c r="K8" s="180">
        <v>129828.83700000004</v>
      </c>
      <c r="L8" s="181">
        <v>129507.81900000006</v>
      </c>
      <c r="M8" s="250">
        <f>K8/K7</f>
        <v>0.83329449875327222</v>
      </c>
      <c r="N8" s="246">
        <f>L8/L7</f>
        <v>0.80187804102013038</v>
      </c>
      <c r="O8" s="207">
        <f t="shared" si="1"/>
        <v>-2.4726247836602106E-3</v>
      </c>
      <c r="Q8" s="189">
        <f t="shared" si="2"/>
        <v>2.5822032156643937</v>
      </c>
      <c r="R8" s="190">
        <f t="shared" si="3"/>
        <v>2.5566479295758104</v>
      </c>
      <c r="S8" s="182">
        <f t="shared" ref="S8:S18" si="4">(R8-Q8)/Q8</f>
        <v>-9.8966982666420233E-3</v>
      </c>
    </row>
    <row r="9" spans="1:19" ht="24" customHeight="1" x14ac:dyDescent="0.25">
      <c r="A9" s="8"/>
      <c r="B9" t="s">
        <v>37</v>
      </c>
      <c r="E9" s="19">
        <v>131703.96999999991</v>
      </c>
      <c r="F9" s="140">
        <v>133891.22999999992</v>
      </c>
      <c r="G9" s="247">
        <f>E9/E7</f>
        <v>0.17692837552070217</v>
      </c>
      <c r="H9" s="215">
        <f>F9/F7</f>
        <v>0.1550461284339191</v>
      </c>
      <c r="I9" s="182">
        <f t="shared" si="0"/>
        <v>1.6607396117216594E-2</v>
      </c>
      <c r="K9" s="19">
        <v>19065.159000000021</v>
      </c>
      <c r="L9" s="140">
        <v>19335.878999999986</v>
      </c>
      <c r="M9" s="247">
        <f>K9/K7</f>
        <v>0.12236797678898138</v>
      </c>
      <c r="N9" s="215">
        <f>L9/L7</f>
        <v>0.11972263059979614</v>
      </c>
      <c r="O9" s="182">
        <f t="shared" si="1"/>
        <v>1.4199724219449966E-2</v>
      </c>
      <c r="Q9" s="189">
        <f t="shared" si="2"/>
        <v>1.44757663721147</v>
      </c>
      <c r="R9" s="190">
        <f t="shared" si="3"/>
        <v>1.4441482836478534</v>
      </c>
      <c r="S9" s="182">
        <f t="shared" si="4"/>
        <v>-2.3683399382714411E-3</v>
      </c>
    </row>
    <row r="10" spans="1:19" ht="24" customHeight="1" thickBot="1" x14ac:dyDescent="0.3">
      <c r="A10" s="8"/>
      <c r="B10" t="s">
        <v>36</v>
      </c>
      <c r="E10" s="19">
        <v>109904.29000000002</v>
      </c>
      <c r="F10" s="140">
        <v>223112.96000000011</v>
      </c>
      <c r="G10" s="247">
        <f>E10/E7</f>
        <v>0.14764313856640898</v>
      </c>
      <c r="H10" s="215">
        <f>F10/F7</f>
        <v>0.25836494781198061</v>
      </c>
      <c r="I10" s="186">
        <f t="shared" si="0"/>
        <v>1.0300659783162247</v>
      </c>
      <c r="K10" s="19">
        <v>6907.8689999999988</v>
      </c>
      <c r="L10" s="140">
        <v>12661.932999999995</v>
      </c>
      <c r="M10" s="247">
        <f>K10/K7</f>
        <v>4.4337524457746351E-2</v>
      </c>
      <c r="N10" s="215">
        <f>L10/L7</f>
        <v>7.8399328380073588E-2</v>
      </c>
      <c r="O10" s="209">
        <f t="shared" si="1"/>
        <v>0.83297236817895615</v>
      </c>
      <c r="Q10" s="189">
        <f t="shared" si="2"/>
        <v>0.62853497347555742</v>
      </c>
      <c r="R10" s="190">
        <f t="shared" si="3"/>
        <v>0.56751221444061295</v>
      </c>
      <c r="S10" s="182">
        <f t="shared" si="4"/>
        <v>-9.7087292847861772E-2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1218124.5100000012</v>
      </c>
      <c r="F11" s="145">
        <v>1295743.9600000042</v>
      </c>
      <c r="G11" s="243">
        <f>E11/E15</f>
        <v>0.62069533946618227</v>
      </c>
      <c r="H11" s="244">
        <f>F11/F15</f>
        <v>0.60007555684620018</v>
      </c>
      <c r="I11" s="164">
        <f t="shared" si="0"/>
        <v>6.3720456622289715E-2</v>
      </c>
      <c r="J11" s="1"/>
      <c r="K11" s="17">
        <v>286308.7099999999</v>
      </c>
      <c r="L11" s="145">
        <v>305900.9640000005</v>
      </c>
      <c r="M11" s="243">
        <f>K11/K15</f>
        <v>0.64759525374393034</v>
      </c>
      <c r="N11" s="244">
        <f>L11/L15</f>
        <v>0.65446437271600799</v>
      </c>
      <c r="O11" s="164">
        <f t="shared" si="1"/>
        <v>6.8430520328915612E-2</v>
      </c>
      <c r="Q11" s="191">
        <f t="shared" si="2"/>
        <v>2.350405953164834</v>
      </c>
      <c r="R11" s="192">
        <f t="shared" si="3"/>
        <v>2.360813350810445</v>
      </c>
      <c r="S11" s="57">
        <f t="shared" si="4"/>
        <v>4.4279149444789835E-3</v>
      </c>
    </row>
    <row r="12" spans="1:19" s="3" customFormat="1" ht="24" customHeight="1" x14ac:dyDescent="0.25">
      <c r="A12" s="46"/>
      <c r="B12" s="3" t="s">
        <v>33</v>
      </c>
      <c r="E12" s="31">
        <v>863817.32000000135</v>
      </c>
      <c r="F12" s="141">
        <v>950854.50000000407</v>
      </c>
      <c r="G12" s="247">
        <f>E12/E11</f>
        <v>0.70913713081760466</v>
      </c>
      <c r="H12" s="215">
        <f>F12/F11</f>
        <v>0.73382900430421538</v>
      </c>
      <c r="I12" s="206">
        <f t="shared" si="0"/>
        <v>0.10075878080333305</v>
      </c>
      <c r="K12" s="31">
        <v>249315.06999999989</v>
      </c>
      <c r="L12" s="141">
        <v>271760.67400000052</v>
      </c>
      <c r="M12" s="247">
        <f>K12/K11</f>
        <v>0.87079107722569804</v>
      </c>
      <c r="N12" s="215">
        <f>L12/L11</f>
        <v>0.88839430398133712</v>
      </c>
      <c r="O12" s="206">
        <f t="shared" si="1"/>
        <v>9.0029070444881815E-2</v>
      </c>
      <c r="Q12" s="189">
        <f t="shared" si="2"/>
        <v>2.8862013324761708</v>
      </c>
      <c r="R12" s="190">
        <f t="shared" si="3"/>
        <v>2.8580679168053509</v>
      </c>
      <c r="S12" s="182">
        <f t="shared" si="4"/>
        <v>-9.7475582712323577E-3</v>
      </c>
    </row>
    <row r="13" spans="1:19" ht="24" customHeight="1" x14ac:dyDescent="0.25">
      <c r="A13" s="8"/>
      <c r="B13" s="3" t="s">
        <v>37</v>
      </c>
      <c r="D13" s="3"/>
      <c r="E13" s="19">
        <v>105844.12999999992</v>
      </c>
      <c r="F13" s="140">
        <v>109744.61</v>
      </c>
      <c r="G13" s="247">
        <f>E13/E11</f>
        <v>8.6891060093684358E-2</v>
      </c>
      <c r="H13" s="215">
        <f>F13/F11</f>
        <v>8.4696215755464252E-2</v>
      </c>
      <c r="I13" s="182">
        <f t="shared" si="0"/>
        <v>3.6851169734212812E-2</v>
      </c>
      <c r="K13" s="19">
        <v>13241.954000000014</v>
      </c>
      <c r="L13" s="140">
        <v>13698.812999999987</v>
      </c>
      <c r="M13" s="247">
        <f>K13/K11</f>
        <v>4.6250615288651258E-2</v>
      </c>
      <c r="N13" s="215">
        <f>L13/L11</f>
        <v>4.4781856261165508E-2</v>
      </c>
      <c r="O13" s="182">
        <f t="shared" si="1"/>
        <v>3.4500875021916899E-2</v>
      </c>
      <c r="Q13" s="189">
        <f t="shared" si="2"/>
        <v>1.2510806220430011</v>
      </c>
      <c r="R13" s="190">
        <f t="shared" si="3"/>
        <v>1.2482447201734999</v>
      </c>
      <c r="S13" s="182">
        <f t="shared" si="4"/>
        <v>-2.2667618853133746E-3</v>
      </c>
    </row>
    <row r="14" spans="1:19" ht="24" customHeight="1" thickBot="1" x14ac:dyDescent="0.3">
      <c r="A14" s="8"/>
      <c r="B14" t="s">
        <v>36</v>
      </c>
      <c r="E14" s="19">
        <v>248463.05999999997</v>
      </c>
      <c r="F14" s="140">
        <v>235144.84999999998</v>
      </c>
      <c r="G14" s="247">
        <f>E14/E11</f>
        <v>0.20397180908871107</v>
      </c>
      <c r="H14" s="215">
        <f>F14/F11</f>
        <v>0.18147477994032032</v>
      </c>
      <c r="I14" s="186">
        <f t="shared" si="0"/>
        <v>-5.3602374534065522E-2</v>
      </c>
      <c r="K14" s="19">
        <v>23751.685999999983</v>
      </c>
      <c r="L14" s="140">
        <v>20441.476999999992</v>
      </c>
      <c r="M14" s="247">
        <f>K14/K11</f>
        <v>8.2958307485650681E-2</v>
      </c>
      <c r="N14" s="215">
        <f>L14/L11</f>
        <v>6.6823839757497325E-2</v>
      </c>
      <c r="O14" s="209">
        <f t="shared" si="1"/>
        <v>-0.13936732743940763</v>
      </c>
      <c r="Q14" s="189">
        <f t="shared" si="2"/>
        <v>0.95594435647697429</v>
      </c>
      <c r="R14" s="190">
        <f t="shared" si="3"/>
        <v>0.86931425459668765</v>
      </c>
      <c r="S14" s="182">
        <f t="shared" si="4"/>
        <v>-9.0622536022443981E-2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1962515.9600000009</v>
      </c>
      <c r="F15" s="145">
        <v>2159301.3500000038</v>
      </c>
      <c r="G15" s="243">
        <f>G7+G11</f>
        <v>0.99999999999999989</v>
      </c>
      <c r="H15" s="244">
        <f>H7+H11</f>
        <v>1</v>
      </c>
      <c r="I15" s="164">
        <f t="shared" si="0"/>
        <v>0.10027199473068379</v>
      </c>
      <c r="J15" s="1"/>
      <c r="K15" s="17">
        <v>442110.57499999995</v>
      </c>
      <c r="L15" s="145">
        <v>467406.5950000005</v>
      </c>
      <c r="M15" s="243">
        <f>M7+M11</f>
        <v>1</v>
      </c>
      <c r="N15" s="244">
        <f>N7+N11</f>
        <v>1</v>
      </c>
      <c r="O15" s="164">
        <f t="shared" si="1"/>
        <v>5.7216500645795559E-2</v>
      </c>
      <c r="Q15" s="191">
        <f t="shared" si="2"/>
        <v>2.252774418201418</v>
      </c>
      <c r="R15" s="192">
        <f t="shared" si="3"/>
        <v>2.1646195654904754</v>
      </c>
      <c r="S15" s="57">
        <f t="shared" si="4"/>
        <v>-3.9131682248648811E-2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1366600.5100000007</v>
      </c>
      <c r="F16" s="181">
        <f t="shared" ref="F16:F17" si="5">F8+F12</f>
        <v>1457407.7000000037</v>
      </c>
      <c r="G16" s="245">
        <f>E16/E15</f>
        <v>0.69635128470496621</v>
      </c>
      <c r="H16" s="246">
        <f>F16/F15</f>
        <v>0.67494409708028991</v>
      </c>
      <c r="I16" s="207">
        <f t="shared" si="0"/>
        <v>6.6447501911149537E-2</v>
      </c>
      <c r="J16" s="3"/>
      <c r="K16" s="180">
        <f t="shared" ref="K16:L18" si="6">K8+K12</f>
        <v>379143.90699999995</v>
      </c>
      <c r="L16" s="181">
        <f t="shared" si="6"/>
        <v>401268.4930000006</v>
      </c>
      <c r="M16" s="250">
        <f>K16/K15</f>
        <v>0.85757710500365203</v>
      </c>
      <c r="N16" s="246">
        <f>L16/L15</f>
        <v>0.85849985278876983</v>
      </c>
      <c r="O16" s="207">
        <f t="shared" si="1"/>
        <v>5.8354059214778979E-2</v>
      </c>
      <c r="P16" s="3"/>
      <c r="Q16" s="189">
        <f t="shared" si="2"/>
        <v>2.7743580089839108</v>
      </c>
      <c r="R16" s="190">
        <f t="shared" si="3"/>
        <v>2.7533029570243084</v>
      </c>
      <c r="S16" s="182">
        <f t="shared" si="4"/>
        <v>-7.5891618498485384E-3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237548.09999999983</v>
      </c>
      <c r="F17" s="140">
        <f t="shared" si="5"/>
        <v>243635.83999999991</v>
      </c>
      <c r="G17" s="248">
        <f>E17/E15</f>
        <v>0.1210426334571056</v>
      </c>
      <c r="H17" s="215">
        <f>F17/F15</f>
        <v>0.11283086540931375</v>
      </c>
      <c r="I17" s="182">
        <f t="shared" si="0"/>
        <v>2.5627399250931E-2</v>
      </c>
      <c r="K17" s="19">
        <f t="shared" si="6"/>
        <v>32307.113000000034</v>
      </c>
      <c r="L17" s="140">
        <f t="shared" si="6"/>
        <v>33034.691999999974</v>
      </c>
      <c r="M17" s="247">
        <f>K17/K15</f>
        <v>7.3074734753856632E-2</v>
      </c>
      <c r="N17" s="215">
        <f>L17/L15</f>
        <v>7.0676563731412345E-2</v>
      </c>
      <c r="O17" s="182">
        <f t="shared" si="1"/>
        <v>2.2520706198660926E-2</v>
      </c>
      <c r="Q17" s="189">
        <f t="shared" si="2"/>
        <v>1.3600240540757875</v>
      </c>
      <c r="R17" s="190">
        <f t="shared" si="3"/>
        <v>1.355904451496134</v>
      </c>
      <c r="S17" s="182">
        <f t="shared" si="4"/>
        <v>-3.0290659693169857E-3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358367.35</v>
      </c>
      <c r="F18" s="142">
        <f>F10+F14</f>
        <v>458257.81000000006</v>
      </c>
      <c r="G18" s="249">
        <f>E18/E15</f>
        <v>0.18260608183792798</v>
      </c>
      <c r="H18" s="221">
        <f>F18/F15</f>
        <v>0.21222503751039623</v>
      </c>
      <c r="I18" s="208">
        <f t="shared" si="0"/>
        <v>0.27873761379210493</v>
      </c>
      <c r="K18" s="21">
        <f t="shared" si="6"/>
        <v>30659.554999999982</v>
      </c>
      <c r="L18" s="142">
        <f t="shared" si="6"/>
        <v>33103.409999999989</v>
      </c>
      <c r="M18" s="249">
        <f>K18/K15</f>
        <v>6.9348160242491338E-2</v>
      </c>
      <c r="N18" s="221">
        <f>L18/L15</f>
        <v>7.0823583479817945E-2</v>
      </c>
      <c r="O18" s="208">
        <f t="shared" si="1"/>
        <v>7.9709408698202186E-2</v>
      </c>
      <c r="Q18" s="193">
        <f t="shared" si="2"/>
        <v>0.85553427230466117</v>
      </c>
      <c r="R18" s="194">
        <f t="shared" si="3"/>
        <v>0.72237524986208057</v>
      </c>
      <c r="S18" s="186">
        <f t="shared" si="4"/>
        <v>-0.15564428773130648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132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8"/>
      <c r="D4" s="366" t="s">
        <v>104</v>
      </c>
      <c r="E4" s="358"/>
      <c r="F4" s="130" t="s">
        <v>0</v>
      </c>
      <c r="H4" s="375" t="s">
        <v>19</v>
      </c>
      <c r="I4" s="376"/>
      <c r="J4" s="366" t="s">
        <v>104</v>
      </c>
      <c r="K4" s="359"/>
      <c r="L4" s="130" t="s">
        <v>0</v>
      </c>
      <c r="N4" s="357" t="s">
        <v>22</v>
      </c>
      <c r="O4" s="358"/>
      <c r="P4" s="130" t="s">
        <v>0</v>
      </c>
    </row>
    <row r="5" spans="1:16" x14ac:dyDescent="0.25">
      <c r="A5" s="373"/>
      <c r="B5" s="367" t="s">
        <v>178</v>
      </c>
      <c r="C5" s="361"/>
      <c r="D5" s="367" t="str">
        <f>B5</f>
        <v>jan-set</v>
      </c>
      <c r="E5" s="361"/>
      <c r="F5" s="131" t="s">
        <v>149</v>
      </c>
      <c r="H5" s="355" t="str">
        <f>B5</f>
        <v>jan-set</v>
      </c>
      <c r="I5" s="361"/>
      <c r="J5" s="367" t="str">
        <f>B5</f>
        <v>jan-set</v>
      </c>
      <c r="K5" s="356"/>
      <c r="L5" s="131" t="str">
        <f>F5</f>
        <v>2024/2023</v>
      </c>
      <c r="N5" s="355" t="str">
        <f>B5</f>
        <v>jan-set</v>
      </c>
      <c r="O5" s="356"/>
      <c r="P5" s="131" t="str">
        <f>F5</f>
        <v>2024/2023</v>
      </c>
    </row>
    <row r="6" spans="1:16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188</v>
      </c>
      <c r="B7" s="39">
        <v>183581.53000000012</v>
      </c>
      <c r="C7" s="147">
        <v>209815.99999999991</v>
      </c>
      <c r="D7" s="247">
        <f>B7/$B$33</f>
        <v>9.354396791759087E-2</v>
      </c>
      <c r="E7" s="246">
        <f>C7/$C$33</f>
        <v>9.7168466087422162E-2</v>
      </c>
      <c r="F7" s="52">
        <f>(C7-B7)/B7</f>
        <v>0.14290364613477063</v>
      </c>
      <c r="H7" s="39">
        <v>53631.903999999988</v>
      </c>
      <c r="I7" s="147">
        <v>61431.311999999976</v>
      </c>
      <c r="J7" s="247">
        <f>H7/$H$33</f>
        <v>0.12130880153681009</v>
      </c>
      <c r="K7" s="246">
        <f>I7/$I$33</f>
        <v>0.13143013525515185</v>
      </c>
      <c r="L7" s="52">
        <f>(I7-H7)/H7</f>
        <v>0.14542478297992162</v>
      </c>
      <c r="N7" s="27">
        <f t="shared" ref="N7:N33" si="0">(H7/B7)*10</f>
        <v>2.9214215613084797</v>
      </c>
      <c r="O7" s="151">
        <f t="shared" ref="O7:O33" si="1">(I7/C7)*10</f>
        <v>2.9278659396804816</v>
      </c>
      <c r="P7" s="61">
        <f>(O7-N7)/N7</f>
        <v>2.2059049804217454E-3</v>
      </c>
    </row>
    <row r="8" spans="1:16" ht="20.100000000000001" customHeight="1" x14ac:dyDescent="0.25">
      <c r="A8" s="8" t="s">
        <v>187</v>
      </c>
      <c r="B8" s="19">
        <v>155598.91000000003</v>
      </c>
      <c r="C8" s="140">
        <v>152941.39000000001</v>
      </c>
      <c r="D8" s="247">
        <f t="shared" ref="D8:D32" si="2">B8/$B$33</f>
        <v>7.9285424002360716E-2</v>
      </c>
      <c r="E8" s="215">
        <f t="shared" ref="E8:E32" si="3">C8/$C$33</f>
        <v>7.082910868369531E-2</v>
      </c>
      <c r="F8" s="52">
        <f t="shared" ref="F8:F33" si="4">(C8-B8)/B8</f>
        <v>-1.7079297020782588E-2</v>
      </c>
      <c r="H8" s="19">
        <v>48486.270000000004</v>
      </c>
      <c r="I8" s="140">
        <v>47716.989000000038</v>
      </c>
      <c r="J8" s="247">
        <f t="shared" ref="J8:J32" si="5">H8/$H$33</f>
        <v>0.10967000732791793</v>
      </c>
      <c r="K8" s="215">
        <f t="shared" ref="K8:K32" si="6">I8/$I$33</f>
        <v>0.10208882268766457</v>
      </c>
      <c r="L8" s="52">
        <f t="shared" ref="L8:L33" si="7">(I8-H8)/H8</f>
        <v>-1.5865955455017806E-2</v>
      </c>
      <c r="N8" s="27">
        <f t="shared" si="0"/>
        <v>3.1161060189946053</v>
      </c>
      <c r="O8" s="152">
        <f t="shared" si="1"/>
        <v>3.1199526171430794</v>
      </c>
      <c r="P8" s="52">
        <f t="shared" ref="P8:P71" si="8">(O8-N8)/N8</f>
        <v>1.2344246713772546E-3</v>
      </c>
    </row>
    <row r="9" spans="1:16" ht="20.100000000000001" customHeight="1" x14ac:dyDescent="0.25">
      <c r="A9" s="8" t="s">
        <v>189</v>
      </c>
      <c r="B9" s="19">
        <v>118857.20999999998</v>
      </c>
      <c r="C9" s="140">
        <v>123019.88999999996</v>
      </c>
      <c r="D9" s="247">
        <f t="shared" si="2"/>
        <v>6.0563690906238511E-2</v>
      </c>
      <c r="E9" s="215">
        <f t="shared" si="3"/>
        <v>5.6972080344413228E-2</v>
      </c>
      <c r="F9" s="52">
        <f t="shared" si="4"/>
        <v>3.5022528292561965E-2</v>
      </c>
      <c r="H9" s="19">
        <v>32982.170000000006</v>
      </c>
      <c r="I9" s="140">
        <v>35121.048999999999</v>
      </c>
      <c r="J9" s="247">
        <f t="shared" si="5"/>
        <v>7.4601631051236461E-2</v>
      </c>
      <c r="K9" s="215">
        <f t="shared" si="6"/>
        <v>7.5140251283788595E-2</v>
      </c>
      <c r="L9" s="52">
        <f t="shared" si="7"/>
        <v>6.4849553561818193E-2</v>
      </c>
      <c r="N9" s="27">
        <f t="shared" si="0"/>
        <v>2.7749406199253719</v>
      </c>
      <c r="O9" s="152">
        <f t="shared" si="1"/>
        <v>2.8549081778564434</v>
      </c>
      <c r="P9" s="52">
        <f t="shared" si="8"/>
        <v>2.881775464197936E-2</v>
      </c>
    </row>
    <row r="10" spans="1:16" ht="20.100000000000001" customHeight="1" x14ac:dyDescent="0.25">
      <c r="A10" s="8" t="s">
        <v>190</v>
      </c>
      <c r="B10" s="19">
        <v>82502.649999999994</v>
      </c>
      <c r="C10" s="140">
        <v>82107.55</v>
      </c>
      <c r="D10" s="247">
        <f t="shared" si="2"/>
        <v>4.2039224995653011E-2</v>
      </c>
      <c r="E10" s="215">
        <f t="shared" si="3"/>
        <v>3.8025053798072229E-2</v>
      </c>
      <c r="F10" s="52">
        <f t="shared" si="4"/>
        <v>-4.7889370826269375E-3</v>
      </c>
      <c r="H10" s="19">
        <v>28730.082999999988</v>
      </c>
      <c r="I10" s="140">
        <v>29352.119999999992</v>
      </c>
      <c r="J10" s="247">
        <f t="shared" si="5"/>
        <v>6.4983930773426971E-2</v>
      </c>
      <c r="K10" s="215">
        <f t="shared" si="6"/>
        <v>6.2797830227448961E-2</v>
      </c>
      <c r="L10" s="52">
        <f t="shared" si="7"/>
        <v>2.1651068672513204E-2</v>
      </c>
      <c r="N10" s="27">
        <f t="shared" si="0"/>
        <v>3.4823224466123199</v>
      </c>
      <c r="O10" s="152">
        <f t="shared" si="1"/>
        <v>3.5748381238996889</v>
      </c>
      <c r="P10" s="52">
        <f t="shared" si="8"/>
        <v>2.6567234569954964E-2</v>
      </c>
    </row>
    <row r="11" spans="1:16" ht="20.100000000000001" customHeight="1" x14ac:dyDescent="0.25">
      <c r="A11" s="8" t="s">
        <v>191</v>
      </c>
      <c r="B11" s="19">
        <v>272789.62000000005</v>
      </c>
      <c r="C11" s="140">
        <v>261244.46999999997</v>
      </c>
      <c r="D11" s="247">
        <f t="shared" si="2"/>
        <v>0.13899994983989836</v>
      </c>
      <c r="E11" s="215">
        <f t="shared" si="3"/>
        <v>0.1209856465842528</v>
      </c>
      <c r="F11" s="52">
        <f t="shared" si="4"/>
        <v>-4.2322541451540859E-2</v>
      </c>
      <c r="H11" s="19">
        <v>32404.640000000014</v>
      </c>
      <c r="I11" s="140">
        <v>28521.25</v>
      </c>
      <c r="J11" s="247">
        <f t="shared" si="5"/>
        <v>7.3295328889158601E-2</v>
      </c>
      <c r="K11" s="215">
        <f t="shared" si="6"/>
        <v>6.1020213033151589E-2</v>
      </c>
      <c r="L11" s="52">
        <f t="shared" si="7"/>
        <v>-0.11984055369848307</v>
      </c>
      <c r="N11" s="27">
        <f t="shared" si="0"/>
        <v>1.1878985718004962</v>
      </c>
      <c r="O11" s="152">
        <f t="shared" si="1"/>
        <v>1.0917455975240358</v>
      </c>
      <c r="P11" s="52">
        <f t="shared" si="8"/>
        <v>-8.0943757791308302E-2</v>
      </c>
    </row>
    <row r="12" spans="1:16" ht="20.100000000000001" customHeight="1" x14ac:dyDescent="0.25">
      <c r="A12" s="8" t="s">
        <v>156</v>
      </c>
      <c r="B12" s="19">
        <v>112971.19</v>
      </c>
      <c r="C12" s="140">
        <v>115110.91000000005</v>
      </c>
      <c r="D12" s="247">
        <f t="shared" si="2"/>
        <v>5.7564469437486748E-2</v>
      </c>
      <c r="E12" s="215">
        <f t="shared" si="3"/>
        <v>5.3309330816655141E-2</v>
      </c>
      <c r="F12" s="52">
        <f t="shared" si="4"/>
        <v>1.8940404186235844E-2</v>
      </c>
      <c r="H12" s="19">
        <v>25136.369999999988</v>
      </c>
      <c r="I12" s="140">
        <v>26072.481</v>
      </c>
      <c r="J12" s="247">
        <f t="shared" si="5"/>
        <v>5.6855391889234927E-2</v>
      </c>
      <c r="K12" s="215">
        <f t="shared" si="6"/>
        <v>5.5781157730562199E-2</v>
      </c>
      <c r="L12" s="52">
        <f t="shared" si="7"/>
        <v>3.7241296177610857E-2</v>
      </c>
      <c r="N12" s="27">
        <f t="shared" si="0"/>
        <v>2.225024804996742</v>
      </c>
      <c r="O12" s="152">
        <f t="shared" si="1"/>
        <v>2.2649878278262232</v>
      </c>
      <c r="P12" s="52">
        <f t="shared" si="8"/>
        <v>1.7960708905238331E-2</v>
      </c>
    </row>
    <row r="13" spans="1:16" ht="20.100000000000001" customHeight="1" x14ac:dyDescent="0.25">
      <c r="A13" s="8" t="s">
        <v>157</v>
      </c>
      <c r="B13" s="19">
        <v>136379.19000000003</v>
      </c>
      <c r="C13" s="140">
        <v>131801.88999999996</v>
      </c>
      <c r="D13" s="247">
        <f t="shared" si="2"/>
        <v>6.9492015749008221E-2</v>
      </c>
      <c r="E13" s="215">
        <f t="shared" si="3"/>
        <v>6.1039136570724579E-2</v>
      </c>
      <c r="F13" s="52">
        <f t="shared" si="4"/>
        <v>-3.3563038466499724E-2</v>
      </c>
      <c r="H13" s="19">
        <v>24134.887000000006</v>
      </c>
      <c r="I13" s="140">
        <v>23999.153000000006</v>
      </c>
      <c r="J13" s="247">
        <f t="shared" si="5"/>
        <v>5.4590159939060516E-2</v>
      </c>
      <c r="K13" s="215">
        <f t="shared" si="6"/>
        <v>5.1345345266255837E-2</v>
      </c>
      <c r="L13" s="52">
        <f t="shared" si="7"/>
        <v>-5.6239749537671481E-3</v>
      </c>
      <c r="N13" s="27">
        <f t="shared" si="0"/>
        <v>1.7696898625076156</v>
      </c>
      <c r="O13" s="152">
        <f t="shared" si="1"/>
        <v>1.820850444557359</v>
      </c>
      <c r="P13" s="52">
        <f t="shared" si="8"/>
        <v>2.8909349108916661E-2</v>
      </c>
    </row>
    <row r="14" spans="1:16" ht="20.100000000000001" customHeight="1" x14ac:dyDescent="0.25">
      <c r="A14" s="8" t="s">
        <v>192</v>
      </c>
      <c r="B14" s="19">
        <v>41781.279999999984</v>
      </c>
      <c r="C14" s="140">
        <v>113013.01999999997</v>
      </c>
      <c r="D14" s="247">
        <f t="shared" si="2"/>
        <v>2.1289651066073355E-2</v>
      </c>
      <c r="E14" s="215">
        <f t="shared" si="3"/>
        <v>5.2337771196225097E-2</v>
      </c>
      <c r="F14" s="52">
        <f t="shared" si="4"/>
        <v>1.7048721341232249</v>
      </c>
      <c r="H14" s="19">
        <v>8282.8509999999987</v>
      </c>
      <c r="I14" s="140">
        <v>22475.045000000009</v>
      </c>
      <c r="J14" s="247">
        <f t="shared" si="5"/>
        <v>1.8734795022715751E-2</v>
      </c>
      <c r="K14" s="215">
        <f t="shared" si="6"/>
        <v>4.808456970959088E-2</v>
      </c>
      <c r="L14" s="52">
        <f t="shared" si="7"/>
        <v>1.713443112763952</v>
      </c>
      <c r="N14" s="27">
        <f t="shared" si="0"/>
        <v>1.9824311270502011</v>
      </c>
      <c r="O14" s="152">
        <f t="shared" si="1"/>
        <v>1.9887128934347578</v>
      </c>
      <c r="P14" s="52">
        <f t="shared" si="8"/>
        <v>3.1687185995226824E-3</v>
      </c>
    </row>
    <row r="15" spans="1:16" ht="20.100000000000001" customHeight="1" x14ac:dyDescent="0.25">
      <c r="A15" s="8" t="s">
        <v>155</v>
      </c>
      <c r="B15" s="19">
        <v>121196.60000000003</v>
      </c>
      <c r="C15" s="140">
        <v>107354.34999999993</v>
      </c>
      <c r="D15" s="247">
        <f t="shared" si="2"/>
        <v>6.1755727071896013E-2</v>
      </c>
      <c r="E15" s="215">
        <f t="shared" si="3"/>
        <v>4.9717168935220608E-2</v>
      </c>
      <c r="F15" s="52">
        <f t="shared" si="4"/>
        <v>-0.11421318749866001</v>
      </c>
      <c r="H15" s="19">
        <v>21609.043000000009</v>
      </c>
      <c r="I15" s="140">
        <v>20031.268000000004</v>
      </c>
      <c r="J15" s="247">
        <f t="shared" si="5"/>
        <v>4.8877010010448203E-2</v>
      </c>
      <c r="K15" s="215">
        <f t="shared" si="6"/>
        <v>4.2856194615739231E-2</v>
      </c>
      <c r="L15" s="52">
        <f t="shared" si="7"/>
        <v>-7.3014570797975853E-2</v>
      </c>
      <c r="N15" s="27">
        <f t="shared" si="0"/>
        <v>1.7829743573664611</v>
      </c>
      <c r="O15" s="152">
        <f t="shared" si="1"/>
        <v>1.8659018474798661</v>
      </c>
      <c r="P15" s="52">
        <f t="shared" si="8"/>
        <v>4.6510758705410007E-2</v>
      </c>
    </row>
    <row r="16" spans="1:16" ht="20.100000000000001" customHeight="1" x14ac:dyDescent="0.25">
      <c r="A16" s="8" t="s">
        <v>193</v>
      </c>
      <c r="B16" s="19">
        <v>64290.770000000019</v>
      </c>
      <c r="C16" s="140">
        <v>56048.590000000018</v>
      </c>
      <c r="D16" s="247">
        <f t="shared" si="2"/>
        <v>3.2759361610491054E-2</v>
      </c>
      <c r="E16" s="215">
        <f t="shared" si="3"/>
        <v>2.5956817004722393E-2</v>
      </c>
      <c r="F16" s="52">
        <f t="shared" si="4"/>
        <v>-0.12820160654476526</v>
      </c>
      <c r="H16" s="19">
        <v>20967.604999999992</v>
      </c>
      <c r="I16" s="140">
        <v>18140.436000000012</v>
      </c>
      <c r="J16" s="247">
        <f t="shared" si="5"/>
        <v>4.7426155775622411E-2</v>
      </c>
      <c r="K16" s="215">
        <f t="shared" si="6"/>
        <v>3.8810825936249391E-2</v>
      </c>
      <c r="L16" s="52">
        <f t="shared" si="7"/>
        <v>-0.13483509442303881</v>
      </c>
      <c r="N16" s="27">
        <f t="shared" si="0"/>
        <v>3.261370955737501</v>
      </c>
      <c r="O16" s="152">
        <f t="shared" si="1"/>
        <v>3.2365552817653409</v>
      </c>
      <c r="P16" s="52">
        <f t="shared" si="8"/>
        <v>-7.6089700647219045E-3</v>
      </c>
    </row>
    <row r="17" spans="1:16" ht="20.100000000000001" customHeight="1" x14ac:dyDescent="0.25">
      <c r="A17" s="8" t="s">
        <v>162</v>
      </c>
      <c r="B17" s="19">
        <v>71329.63999999997</v>
      </c>
      <c r="C17" s="140">
        <v>69793.690000000017</v>
      </c>
      <c r="D17" s="247">
        <f t="shared" si="2"/>
        <v>3.6346017792385214E-2</v>
      </c>
      <c r="E17" s="215">
        <f t="shared" si="3"/>
        <v>3.2322348152100222E-2</v>
      </c>
      <c r="F17" s="52">
        <f t="shared" si="4"/>
        <v>-2.1533124238394503E-2</v>
      </c>
      <c r="H17" s="19">
        <v>16679.951999999994</v>
      </c>
      <c r="I17" s="140">
        <v>16160.579000000002</v>
      </c>
      <c r="J17" s="247">
        <f t="shared" si="5"/>
        <v>3.7728009559599415E-2</v>
      </c>
      <c r="K17" s="215">
        <f t="shared" si="6"/>
        <v>3.4574991394804785E-2</v>
      </c>
      <c r="L17" s="52">
        <f t="shared" si="7"/>
        <v>-3.1137559628468505E-2</v>
      </c>
      <c r="N17" s="27">
        <f t="shared" si="0"/>
        <v>2.3384321019985519</v>
      </c>
      <c r="O17" s="152">
        <f t="shared" si="1"/>
        <v>2.3154785196197532</v>
      </c>
      <c r="P17" s="52">
        <f t="shared" si="8"/>
        <v>-9.8158002360561828E-3</v>
      </c>
    </row>
    <row r="18" spans="1:16" ht="20.100000000000001" customHeight="1" x14ac:dyDescent="0.25">
      <c r="A18" s="8" t="s">
        <v>161</v>
      </c>
      <c r="B18" s="19">
        <v>64652.859999999986</v>
      </c>
      <c r="C18" s="140">
        <v>192671.06000000008</v>
      </c>
      <c r="D18" s="247">
        <f t="shared" si="2"/>
        <v>3.2943864568622395E-2</v>
      </c>
      <c r="E18" s="215">
        <f t="shared" si="3"/>
        <v>8.9228425666477762E-2</v>
      </c>
      <c r="F18" s="52">
        <f t="shared" si="4"/>
        <v>1.9800856450897939</v>
      </c>
      <c r="H18" s="19">
        <v>11216.887000000004</v>
      </c>
      <c r="I18" s="140">
        <v>16146.405000000004</v>
      </c>
      <c r="J18" s="247">
        <f t="shared" si="5"/>
        <v>2.5371225286796195E-2</v>
      </c>
      <c r="K18" s="215">
        <f t="shared" si="6"/>
        <v>3.4544666619434429E-2</v>
      </c>
      <c r="L18" s="52">
        <f t="shared" si="7"/>
        <v>0.43947291258260857</v>
      </c>
      <c r="N18" s="27">
        <f t="shared" si="0"/>
        <v>1.7349405733945886</v>
      </c>
      <c r="O18" s="152">
        <f t="shared" si="1"/>
        <v>0.83802959302761915</v>
      </c>
      <c r="P18" s="52">
        <f t="shared" si="8"/>
        <v>-0.51696928074721971</v>
      </c>
    </row>
    <row r="19" spans="1:16" ht="20.100000000000001" customHeight="1" x14ac:dyDescent="0.25">
      <c r="A19" s="8" t="s">
        <v>159</v>
      </c>
      <c r="B19" s="19">
        <v>53093.080000000009</v>
      </c>
      <c r="C19" s="140">
        <v>47704.450000000026</v>
      </c>
      <c r="D19" s="247">
        <f t="shared" si="2"/>
        <v>2.705357871331655E-2</v>
      </c>
      <c r="E19" s="215">
        <f t="shared" si="3"/>
        <v>2.2092539329908734E-2</v>
      </c>
      <c r="F19" s="52">
        <f t="shared" si="4"/>
        <v>-0.10149401767612619</v>
      </c>
      <c r="H19" s="19">
        <v>11645.364000000005</v>
      </c>
      <c r="I19" s="140">
        <v>11905.501000000002</v>
      </c>
      <c r="J19" s="247">
        <f t="shared" si="5"/>
        <v>2.6340387809090534E-2</v>
      </c>
      <c r="K19" s="215">
        <f t="shared" si="6"/>
        <v>2.5471401403739297E-2</v>
      </c>
      <c r="L19" s="52">
        <f t="shared" si="7"/>
        <v>2.2338245502673586E-2</v>
      </c>
      <c r="N19" s="27">
        <f t="shared" si="0"/>
        <v>2.1933864074188207</v>
      </c>
      <c r="O19" s="152">
        <f t="shared" si="1"/>
        <v>2.4956793338986185</v>
      </c>
      <c r="P19" s="52">
        <f t="shared" si="8"/>
        <v>0.13782018775047319</v>
      </c>
    </row>
    <row r="20" spans="1:16" ht="20.100000000000001" customHeight="1" x14ac:dyDescent="0.25">
      <c r="A20" s="8" t="s">
        <v>164</v>
      </c>
      <c r="B20" s="19">
        <v>33996.880000000012</v>
      </c>
      <c r="C20" s="140">
        <v>39038.049999999996</v>
      </c>
      <c r="D20" s="247">
        <f t="shared" si="2"/>
        <v>1.732311007549717E-2</v>
      </c>
      <c r="E20" s="215">
        <f t="shared" si="3"/>
        <v>1.8079018938232033E-2</v>
      </c>
      <c r="F20" s="52">
        <f t="shared" si="4"/>
        <v>0.14828331305696235</v>
      </c>
      <c r="H20" s="19">
        <v>7591.3630000000012</v>
      </c>
      <c r="I20" s="140">
        <v>8478.4870000000028</v>
      </c>
      <c r="J20" s="247">
        <f t="shared" si="5"/>
        <v>1.7170733814724976E-2</v>
      </c>
      <c r="K20" s="215">
        <f t="shared" si="6"/>
        <v>1.8139425268486005E-2</v>
      </c>
      <c r="L20" s="52">
        <f t="shared" si="7"/>
        <v>0.11685964694350691</v>
      </c>
      <c r="N20" s="27">
        <f t="shared" si="0"/>
        <v>2.2329587303305476</v>
      </c>
      <c r="O20" s="152">
        <f t="shared" si="1"/>
        <v>2.1718520776524453</v>
      </c>
      <c r="P20" s="52">
        <f t="shared" si="8"/>
        <v>-2.7365777901796083E-2</v>
      </c>
    </row>
    <row r="21" spans="1:16" ht="20.100000000000001" customHeight="1" x14ac:dyDescent="0.25">
      <c r="A21" s="8" t="s">
        <v>195</v>
      </c>
      <c r="B21" s="19">
        <v>30030.229999999985</v>
      </c>
      <c r="C21" s="140">
        <v>26551.139999999989</v>
      </c>
      <c r="D21" s="247">
        <f t="shared" si="2"/>
        <v>1.5301903582990467E-2</v>
      </c>
      <c r="E21" s="215">
        <f t="shared" si="3"/>
        <v>1.2296171629772744E-2</v>
      </c>
      <c r="F21" s="52">
        <f t="shared" si="4"/>
        <v>-0.1158529255353688</v>
      </c>
      <c r="H21" s="19">
        <v>8343.0080000000016</v>
      </c>
      <c r="I21" s="140">
        <v>7978.1359999999995</v>
      </c>
      <c r="J21" s="247">
        <f t="shared" si="5"/>
        <v>1.8870862792639609E-2</v>
      </c>
      <c r="K21" s="215">
        <f t="shared" si="6"/>
        <v>1.7068941870621232E-2</v>
      </c>
      <c r="L21" s="52">
        <f t="shared" si="7"/>
        <v>-4.373386673008129E-2</v>
      </c>
      <c r="N21" s="27">
        <f t="shared" si="0"/>
        <v>2.7782031639451334</v>
      </c>
      <c r="O21" s="152">
        <f t="shared" si="1"/>
        <v>3.0048186254902816</v>
      </c>
      <c r="P21" s="52">
        <f t="shared" si="8"/>
        <v>8.1569074748063866E-2</v>
      </c>
    </row>
    <row r="22" spans="1:16" ht="20.100000000000001" customHeight="1" x14ac:dyDescent="0.25">
      <c r="A22" s="8" t="s">
        <v>158</v>
      </c>
      <c r="B22" s="19">
        <v>29376.330000000009</v>
      </c>
      <c r="C22" s="140">
        <v>28449.08</v>
      </c>
      <c r="D22" s="247">
        <f t="shared" si="2"/>
        <v>1.4968708840462117E-2</v>
      </c>
      <c r="E22" s="215">
        <f t="shared" si="3"/>
        <v>1.3175131854569535E-2</v>
      </c>
      <c r="F22" s="52">
        <f t="shared" si="4"/>
        <v>-3.1564528312420473E-2</v>
      </c>
      <c r="H22" s="19">
        <v>8248.0030000000024</v>
      </c>
      <c r="I22" s="140">
        <v>7724.0959999999986</v>
      </c>
      <c r="J22" s="247">
        <f t="shared" si="5"/>
        <v>1.8655973112608769E-2</v>
      </c>
      <c r="K22" s="215">
        <f t="shared" si="6"/>
        <v>1.6525432209616126E-2</v>
      </c>
      <c r="L22" s="52">
        <f t="shared" si="7"/>
        <v>-6.3519254297070893E-2</v>
      </c>
      <c r="N22" s="27">
        <f t="shared" si="0"/>
        <v>2.8077036852459103</v>
      </c>
      <c r="O22" s="152">
        <f t="shared" si="1"/>
        <v>2.7150600300607253</v>
      </c>
      <c r="P22" s="52">
        <f t="shared" si="8"/>
        <v>-3.2996236629960082E-2</v>
      </c>
    </row>
    <row r="23" spans="1:16" ht="20.100000000000001" customHeight="1" x14ac:dyDescent="0.25">
      <c r="A23" s="8" t="s">
        <v>165</v>
      </c>
      <c r="B23" s="19">
        <v>28634.980000000007</v>
      </c>
      <c r="C23" s="140">
        <v>31075.51</v>
      </c>
      <c r="D23" s="247">
        <f t="shared" si="2"/>
        <v>1.4590953950764303E-2</v>
      </c>
      <c r="E23" s="215">
        <f t="shared" si="3"/>
        <v>1.4391465091243515E-2</v>
      </c>
      <c r="F23" s="52">
        <f t="shared" si="4"/>
        <v>8.5228975190483489E-2</v>
      </c>
      <c r="H23" s="19">
        <v>6491.9119999999994</v>
      </c>
      <c r="I23" s="140">
        <v>6824.6119999999992</v>
      </c>
      <c r="J23" s="247">
        <f t="shared" si="5"/>
        <v>1.4683910241233203E-2</v>
      </c>
      <c r="K23" s="215">
        <f t="shared" si="6"/>
        <v>1.4601017771261871E-2</v>
      </c>
      <c r="L23" s="52">
        <f t="shared" si="7"/>
        <v>5.1248384143223115E-2</v>
      </c>
      <c r="N23" s="27">
        <f t="shared" si="0"/>
        <v>2.267126430680237</v>
      </c>
      <c r="O23" s="152">
        <f t="shared" si="1"/>
        <v>2.1961383739156655</v>
      </c>
      <c r="P23" s="52">
        <f t="shared" si="8"/>
        <v>-3.1311909121571141E-2</v>
      </c>
    </row>
    <row r="24" spans="1:16" ht="20.100000000000001" customHeight="1" x14ac:dyDescent="0.25">
      <c r="A24" s="8" t="s">
        <v>160</v>
      </c>
      <c r="B24" s="19">
        <v>28688.39000000001</v>
      </c>
      <c r="C24" s="140">
        <v>34229.330000000016</v>
      </c>
      <c r="D24" s="247">
        <f t="shared" si="2"/>
        <v>1.4618169016062423E-2</v>
      </c>
      <c r="E24" s="215">
        <f t="shared" si="3"/>
        <v>1.5852039364491675E-2</v>
      </c>
      <c r="F24" s="52">
        <f t="shared" si="4"/>
        <v>0.19314224325589563</v>
      </c>
      <c r="H24" s="19">
        <v>5450.3699999999981</v>
      </c>
      <c r="I24" s="140">
        <v>5646.4359999999961</v>
      </c>
      <c r="J24" s="247">
        <f t="shared" si="5"/>
        <v>1.2328069736852593E-2</v>
      </c>
      <c r="K24" s="215">
        <f t="shared" si="6"/>
        <v>1.2080351583400309E-2</v>
      </c>
      <c r="L24" s="52">
        <f t="shared" si="7"/>
        <v>3.59729706423597E-2</v>
      </c>
      <c r="N24" s="27">
        <f t="shared" si="0"/>
        <v>1.8998521701636084</v>
      </c>
      <c r="O24" s="152">
        <f t="shared" si="1"/>
        <v>1.6495899861317744</v>
      </c>
      <c r="P24" s="52">
        <f t="shared" si="8"/>
        <v>-0.1317271880213092</v>
      </c>
    </row>
    <row r="25" spans="1:16" ht="20.100000000000001" customHeight="1" x14ac:dyDescent="0.25">
      <c r="A25" s="8" t="s">
        <v>197</v>
      </c>
      <c r="B25" s="19">
        <v>72892.549999999974</v>
      </c>
      <c r="C25" s="140">
        <v>65077.609999999993</v>
      </c>
      <c r="D25" s="247">
        <f t="shared" si="2"/>
        <v>3.714239857697766E-2</v>
      </c>
      <c r="E25" s="215">
        <f t="shared" si="3"/>
        <v>3.013827134410859E-2</v>
      </c>
      <c r="F25" s="52">
        <f t="shared" si="4"/>
        <v>-0.10721177953028099</v>
      </c>
      <c r="H25" s="19">
        <v>5475.8680000000013</v>
      </c>
      <c r="I25" s="140">
        <v>5086.3729999999996</v>
      </c>
      <c r="J25" s="247">
        <f t="shared" si="5"/>
        <v>1.2385743091533157E-2</v>
      </c>
      <c r="K25" s="215">
        <f t="shared" si="6"/>
        <v>1.0882116457941722E-2</v>
      </c>
      <c r="L25" s="52">
        <f t="shared" si="7"/>
        <v>-7.1129362504721003E-2</v>
      </c>
      <c r="N25" s="27">
        <f t="shared" si="0"/>
        <v>0.75122464504260078</v>
      </c>
      <c r="O25" s="152">
        <f t="shared" si="1"/>
        <v>0.78158570973949415</v>
      </c>
      <c r="P25" s="52">
        <f t="shared" si="8"/>
        <v>4.0415426859660125E-2</v>
      </c>
    </row>
    <row r="26" spans="1:16" ht="20.100000000000001" customHeight="1" x14ac:dyDescent="0.25">
      <c r="A26" s="8" t="s">
        <v>163</v>
      </c>
      <c r="B26" s="19">
        <v>13201.629999999997</v>
      </c>
      <c r="C26" s="140">
        <v>16631.549999999992</v>
      </c>
      <c r="D26" s="247">
        <f t="shared" si="2"/>
        <v>6.7268905165999227E-3</v>
      </c>
      <c r="E26" s="215">
        <f t="shared" si="3"/>
        <v>7.7022829629592882E-3</v>
      </c>
      <c r="F26" s="52">
        <f t="shared" si="4"/>
        <v>0.25981034160175642</v>
      </c>
      <c r="H26" s="19">
        <v>3907.2889999999993</v>
      </c>
      <c r="I26" s="140">
        <v>4911.9679999999998</v>
      </c>
      <c r="J26" s="247">
        <f t="shared" si="5"/>
        <v>8.8378094100101529E-3</v>
      </c>
      <c r="K26" s="215">
        <f t="shared" si="6"/>
        <v>1.0508983083561328E-2</v>
      </c>
      <c r="L26" s="52">
        <f t="shared" si="7"/>
        <v>0.25712943168524283</v>
      </c>
      <c r="N26" s="27">
        <f t="shared" si="0"/>
        <v>2.9597019458960752</v>
      </c>
      <c r="O26" s="152">
        <f t="shared" si="1"/>
        <v>2.953403621430355</v>
      </c>
      <c r="P26" s="52">
        <f t="shared" si="8"/>
        <v>-2.1280265989125926E-3</v>
      </c>
    </row>
    <row r="27" spans="1:16" ht="20.100000000000001" customHeight="1" x14ac:dyDescent="0.25">
      <c r="A27" s="8" t="s">
        <v>166</v>
      </c>
      <c r="B27" s="19">
        <v>12994.44000000001</v>
      </c>
      <c r="C27" s="140">
        <v>13656.06</v>
      </c>
      <c r="D27" s="247">
        <f t="shared" si="2"/>
        <v>6.6213168528830744E-3</v>
      </c>
      <c r="E27" s="215">
        <f t="shared" si="3"/>
        <v>6.3242955875519643E-3</v>
      </c>
      <c r="F27" s="52">
        <f t="shared" si="4"/>
        <v>5.0915622373876014E-2</v>
      </c>
      <c r="H27" s="19">
        <v>3796.8929999999996</v>
      </c>
      <c r="I27" s="140">
        <v>4051.1240000000007</v>
      </c>
      <c r="J27" s="247">
        <f t="shared" si="5"/>
        <v>8.5881071720575793E-3</v>
      </c>
      <c r="K27" s="215">
        <f t="shared" si="6"/>
        <v>8.6672375686098341E-3</v>
      </c>
      <c r="L27" s="52">
        <f t="shared" si="7"/>
        <v>6.6957641418918357E-2</v>
      </c>
      <c r="N27" s="27">
        <f t="shared" si="0"/>
        <v>2.9219366128898185</v>
      </c>
      <c r="O27" s="152">
        <f t="shared" si="1"/>
        <v>2.9665393971614074</v>
      </c>
      <c r="P27" s="52">
        <f t="shared" si="8"/>
        <v>1.5264802143492191E-2</v>
      </c>
    </row>
    <row r="28" spans="1:16" ht="20.100000000000001" customHeight="1" x14ac:dyDescent="0.25">
      <c r="A28" s="8" t="s">
        <v>196</v>
      </c>
      <c r="B28" s="19">
        <v>11700.02</v>
      </c>
      <c r="C28" s="140">
        <v>12180.400000000001</v>
      </c>
      <c r="D28" s="247">
        <f t="shared" si="2"/>
        <v>5.961745146775773E-3</v>
      </c>
      <c r="E28" s="215">
        <f t="shared" si="3"/>
        <v>5.6408986175088532E-3</v>
      </c>
      <c r="F28" s="52">
        <f t="shared" si="4"/>
        <v>4.1058049473419789E-2</v>
      </c>
      <c r="H28" s="19">
        <v>4310.347999999999</v>
      </c>
      <c r="I28" s="140">
        <v>4005.6799999999985</v>
      </c>
      <c r="J28" s="247">
        <f t="shared" si="5"/>
        <v>9.7494795278307914E-3</v>
      </c>
      <c r="K28" s="215">
        <f t="shared" si="6"/>
        <v>8.5700117260861484E-3</v>
      </c>
      <c r="L28" s="52">
        <f t="shared" si="7"/>
        <v>-7.0682923977368098E-2</v>
      </c>
      <c r="N28" s="27">
        <f t="shared" si="0"/>
        <v>3.6840518221336365</v>
      </c>
      <c r="O28" s="152">
        <f t="shared" si="1"/>
        <v>3.2886276312764751</v>
      </c>
      <c r="P28" s="52">
        <f t="shared" si="8"/>
        <v>-0.107334046845234</v>
      </c>
    </row>
    <row r="29" spans="1:16" ht="20.100000000000001" customHeight="1" x14ac:dyDescent="0.25">
      <c r="A29" s="8" t="s">
        <v>198</v>
      </c>
      <c r="B29" s="19">
        <v>13706.49</v>
      </c>
      <c r="C29" s="140">
        <v>11230.910000000002</v>
      </c>
      <c r="D29" s="247">
        <f t="shared" si="2"/>
        <v>6.9841419276916328E-3</v>
      </c>
      <c r="E29" s="215">
        <f t="shared" si="3"/>
        <v>5.2011776864771568E-3</v>
      </c>
      <c r="F29" s="52">
        <f>(C29-B29)/B29</f>
        <v>-0.18061370927203085</v>
      </c>
      <c r="H29" s="19">
        <v>4920.3349999999973</v>
      </c>
      <c r="I29" s="140">
        <v>3854.703</v>
      </c>
      <c r="J29" s="247">
        <f t="shared" si="5"/>
        <v>1.1129195450708226E-2</v>
      </c>
      <c r="K29" s="215">
        <f t="shared" si="6"/>
        <v>8.2470017351809095E-3</v>
      </c>
      <c r="L29" s="52">
        <f>(I29-H29)/H29</f>
        <v>-0.21657712330562814</v>
      </c>
      <c r="N29" s="27">
        <f t="shared" si="0"/>
        <v>3.5897848391528377</v>
      </c>
      <c r="O29" s="152">
        <f t="shared" si="1"/>
        <v>3.4322267741438579</v>
      </c>
      <c r="P29" s="52">
        <f>(O29-N29)/N29</f>
        <v>-4.3890670908890005E-2</v>
      </c>
    </row>
    <row r="30" spans="1:16" ht="20.100000000000001" customHeight="1" x14ac:dyDescent="0.25">
      <c r="A30" s="8" t="s">
        <v>194</v>
      </c>
      <c r="B30" s="19">
        <v>1918.03</v>
      </c>
      <c r="C30" s="140">
        <v>1920.5</v>
      </c>
      <c r="D30" s="247">
        <f t="shared" si="2"/>
        <v>9.7733217925014947E-4</v>
      </c>
      <c r="E30" s="215">
        <f t="shared" si="3"/>
        <v>8.8940804858015764E-4</v>
      </c>
      <c r="F30" s="52">
        <f t="shared" si="4"/>
        <v>1.2877796489106153E-3</v>
      </c>
      <c r="H30" s="19">
        <v>3667.9090000000006</v>
      </c>
      <c r="I30" s="140">
        <v>3826.0969999999998</v>
      </c>
      <c r="J30" s="247">
        <f t="shared" si="5"/>
        <v>8.296361153541737E-3</v>
      </c>
      <c r="K30" s="215">
        <f t="shared" si="6"/>
        <v>8.1858002024982127E-3</v>
      </c>
      <c r="L30" s="52">
        <f t="shared" si="7"/>
        <v>4.3127569413526662E-2</v>
      </c>
      <c r="N30" s="27">
        <f t="shared" si="0"/>
        <v>19.123314025328074</v>
      </c>
      <c r="O30" s="152">
        <f t="shared" si="1"/>
        <v>19.922400416558187</v>
      </c>
      <c r="P30" s="52">
        <f t="shared" si="8"/>
        <v>4.1785978631724285E-2</v>
      </c>
    </row>
    <row r="31" spans="1:16" ht="20.100000000000001" customHeight="1" x14ac:dyDescent="0.25">
      <c r="A31" s="8" t="s">
        <v>199</v>
      </c>
      <c r="B31" s="19">
        <v>9947.3099999999977</v>
      </c>
      <c r="C31" s="140">
        <v>16874.729999999996</v>
      </c>
      <c r="D31" s="247">
        <f t="shared" si="2"/>
        <v>5.0686517729007386E-3</v>
      </c>
      <c r="E31" s="215">
        <f t="shared" si="3"/>
        <v>7.8149027230497471E-3</v>
      </c>
      <c r="F31" s="52">
        <f t="shared" si="4"/>
        <v>0.69641139162245869</v>
      </c>
      <c r="H31" s="19">
        <v>2120.598</v>
      </c>
      <c r="I31" s="140">
        <v>3405.2570000000005</v>
      </c>
      <c r="J31" s="247">
        <f t="shared" si="5"/>
        <v>4.7965330845117201E-3</v>
      </c>
      <c r="K31" s="215">
        <f t="shared" si="6"/>
        <v>7.2854277976116301E-3</v>
      </c>
      <c r="L31" s="52">
        <f t="shared" si="7"/>
        <v>0.60580034499702473</v>
      </c>
      <c r="N31" s="27">
        <f t="shared" si="0"/>
        <v>2.131830615513139</v>
      </c>
      <c r="O31" s="152">
        <f t="shared" si="1"/>
        <v>2.0179623614718585</v>
      </c>
      <c r="P31" s="52">
        <f t="shared" si="8"/>
        <v>-5.3413368403977091E-2</v>
      </c>
    </row>
    <row r="32" spans="1:16" ht="20.100000000000001" customHeight="1" thickBot="1" x14ac:dyDescent="0.3">
      <c r="A32" s="8" t="s">
        <v>17</v>
      </c>
      <c r="B32" s="19">
        <f>B33-SUM(B7:B31)</f>
        <v>196404.15000000037</v>
      </c>
      <c r="C32" s="140">
        <f>C33-SUM(C7:C31)</f>
        <v>199759.2200000002</v>
      </c>
      <c r="D32" s="247">
        <f t="shared" si="2"/>
        <v>0.10007773389012353</v>
      </c>
      <c r="E32" s="215">
        <f t="shared" si="3"/>
        <v>9.251104298156447E-2</v>
      </c>
      <c r="F32" s="52">
        <f t="shared" si="4"/>
        <v>1.7082480181807899E-2</v>
      </c>
      <c r="H32" s="19">
        <f>H33-SUM(H7:H31)</f>
        <v>41878.652999999933</v>
      </c>
      <c r="I32" s="142">
        <f>I33-SUM(I7:I31)</f>
        <v>44540.037999999884</v>
      </c>
      <c r="J32" s="247">
        <f t="shared" si="5"/>
        <v>9.4724386540629424E-2</v>
      </c>
      <c r="K32" s="215">
        <f t="shared" si="6"/>
        <v>9.5291847561543061E-2</v>
      </c>
      <c r="L32" s="52">
        <f t="shared" si="7"/>
        <v>6.3549918857226745E-2</v>
      </c>
      <c r="N32" s="27">
        <f t="shared" si="0"/>
        <v>2.1322692519480801</v>
      </c>
      <c r="O32" s="152">
        <f t="shared" si="1"/>
        <v>2.2296862192393343</v>
      </c>
      <c r="P32" s="52">
        <f t="shared" si="8"/>
        <v>4.5686991547738275E-2</v>
      </c>
    </row>
    <row r="33" spans="1:16" ht="26.25" customHeight="1" thickBot="1" x14ac:dyDescent="0.3">
      <c r="A33" s="12" t="s">
        <v>18</v>
      </c>
      <c r="B33" s="17">
        <v>1962515.9600000007</v>
      </c>
      <c r="C33" s="145">
        <v>2159301.35</v>
      </c>
      <c r="D33" s="243">
        <f>SUM(D7:D32)</f>
        <v>0.99999999999999967</v>
      </c>
      <c r="E33" s="244">
        <f>SUM(E7:E32)</f>
        <v>1.0000000000000002</v>
      </c>
      <c r="F33" s="57">
        <f t="shared" si="4"/>
        <v>0.10027199473068202</v>
      </c>
      <c r="G33" s="1"/>
      <c r="H33" s="17">
        <v>442110.57499999995</v>
      </c>
      <c r="I33" s="145">
        <v>467406.59499999991</v>
      </c>
      <c r="J33" s="243">
        <f>SUM(J7:J32)</f>
        <v>1</v>
      </c>
      <c r="K33" s="244">
        <f>SUM(K7:K32)</f>
        <v>1</v>
      </c>
      <c r="L33" s="57">
        <f t="shared" si="7"/>
        <v>5.7216500645794241E-2</v>
      </c>
      <c r="N33" s="29">
        <f t="shared" si="0"/>
        <v>2.2527744182014184</v>
      </c>
      <c r="O33" s="146">
        <f t="shared" si="1"/>
        <v>2.1646195654904763</v>
      </c>
      <c r="P33" s="57">
        <f t="shared" si="8"/>
        <v>-3.913168224864861E-2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8"/>
      <c r="D36" s="366" t="s">
        <v>104</v>
      </c>
      <c r="E36" s="358"/>
      <c r="F36" s="130" t="s">
        <v>0</v>
      </c>
      <c r="H36" s="375" t="s">
        <v>19</v>
      </c>
      <c r="I36" s="376"/>
      <c r="J36" s="366" t="s">
        <v>104</v>
      </c>
      <c r="K36" s="359"/>
      <c r="L36" s="130" t="s">
        <v>0</v>
      </c>
      <c r="N36" s="357" t="s">
        <v>22</v>
      </c>
      <c r="O36" s="358"/>
      <c r="P36" s="130" t="s">
        <v>0</v>
      </c>
    </row>
    <row r="37" spans="1:16" x14ac:dyDescent="0.25">
      <c r="A37" s="373"/>
      <c r="B37" s="367" t="str">
        <f>B5</f>
        <v>jan-set</v>
      </c>
      <c r="C37" s="361"/>
      <c r="D37" s="367" t="str">
        <f>B5</f>
        <v>jan-set</v>
      </c>
      <c r="E37" s="361"/>
      <c r="F37" s="131" t="str">
        <f>F5</f>
        <v>2024/2023</v>
      </c>
      <c r="H37" s="355" t="str">
        <f>B5</f>
        <v>jan-set</v>
      </c>
      <c r="I37" s="361"/>
      <c r="J37" s="367" t="str">
        <f>B5</f>
        <v>jan-set</v>
      </c>
      <c r="K37" s="356"/>
      <c r="L37" s="131" t="str">
        <f>F37</f>
        <v>2024/2023</v>
      </c>
      <c r="N37" s="355" t="str">
        <f>B5</f>
        <v>jan-set</v>
      </c>
      <c r="O37" s="356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156</v>
      </c>
      <c r="B39" s="39">
        <v>112971.19</v>
      </c>
      <c r="C39" s="147">
        <v>115110.91000000005</v>
      </c>
      <c r="D39" s="247">
        <f t="shared" ref="D39:D61" si="9">B39/$B$62</f>
        <v>0.15176314827366696</v>
      </c>
      <c r="E39" s="246">
        <f t="shared" ref="E39:E61" si="10">C39/$C$62</f>
        <v>0.13329850607844373</v>
      </c>
      <c r="F39" s="52">
        <f>(C39-B39)/B39</f>
        <v>1.8940404186235844E-2</v>
      </c>
      <c r="H39" s="39">
        <v>25136.369999999988</v>
      </c>
      <c r="I39" s="147">
        <v>26072.481</v>
      </c>
      <c r="J39" s="247">
        <f t="shared" ref="J39:J61" si="11">H39/$H$62</f>
        <v>0.16133548850650792</v>
      </c>
      <c r="K39" s="246">
        <f t="shared" ref="K39:K61" si="12">I39/$I$62</f>
        <v>0.16143388214123633</v>
      </c>
      <c r="L39" s="52">
        <f>(I39-H39)/H39</f>
        <v>3.7241296177610857E-2</v>
      </c>
      <c r="N39" s="27">
        <f t="shared" ref="N39:N62" si="13">(H39/B39)*10</f>
        <v>2.225024804996742</v>
      </c>
      <c r="O39" s="151">
        <f t="shared" ref="O39:O62" si="14">(I39/C39)*10</f>
        <v>2.2649878278262232</v>
      </c>
      <c r="P39" s="61">
        <f t="shared" si="8"/>
        <v>1.7960708905238331E-2</v>
      </c>
    </row>
    <row r="40" spans="1:16" ht="20.100000000000001" customHeight="1" x14ac:dyDescent="0.25">
      <c r="A40" s="38" t="s">
        <v>157</v>
      </c>
      <c r="B40" s="19">
        <v>136379.19000000003</v>
      </c>
      <c r="C40" s="140">
        <v>131801.88999999996</v>
      </c>
      <c r="D40" s="247">
        <f t="shared" si="9"/>
        <v>0.18320896888324009</v>
      </c>
      <c r="E40" s="215">
        <f t="shared" si="10"/>
        <v>0.15262667140165395</v>
      </c>
      <c r="F40" s="52">
        <f t="shared" ref="F40:F62" si="15">(C40-B40)/B40</f>
        <v>-3.3563038466499724E-2</v>
      </c>
      <c r="H40" s="19">
        <v>24134.887000000006</v>
      </c>
      <c r="I40" s="140">
        <v>23999.153000000006</v>
      </c>
      <c r="J40" s="247">
        <f t="shared" si="11"/>
        <v>0.154907561600755</v>
      </c>
      <c r="K40" s="215">
        <f t="shared" si="12"/>
        <v>0.14859638547215739</v>
      </c>
      <c r="L40" s="52">
        <f t="shared" ref="L40:L62" si="16">(I40-H40)/H40</f>
        <v>-5.6239749537671481E-3</v>
      </c>
      <c r="N40" s="27">
        <f t="shared" si="13"/>
        <v>1.7696898625076156</v>
      </c>
      <c r="O40" s="152">
        <f t="shared" si="14"/>
        <v>1.820850444557359</v>
      </c>
      <c r="P40" s="52">
        <f t="shared" si="8"/>
        <v>2.8909349108916661E-2</v>
      </c>
    </row>
    <row r="41" spans="1:16" ht="20.100000000000001" customHeight="1" x14ac:dyDescent="0.25">
      <c r="A41" s="38" t="s">
        <v>155</v>
      </c>
      <c r="B41" s="19">
        <v>121196.60000000003</v>
      </c>
      <c r="C41" s="140">
        <v>107354.34999999993</v>
      </c>
      <c r="D41" s="247">
        <f t="shared" si="9"/>
        <v>0.16281299308314193</v>
      </c>
      <c r="E41" s="215">
        <f t="shared" si="10"/>
        <v>0.12431640472673149</v>
      </c>
      <c r="F41" s="52">
        <f t="shared" si="15"/>
        <v>-0.11421318749866001</v>
      </c>
      <c r="H41" s="19">
        <v>21609.043000000009</v>
      </c>
      <c r="I41" s="140">
        <v>20031.268000000004</v>
      </c>
      <c r="J41" s="247">
        <f t="shared" si="11"/>
        <v>0.13869566323869112</v>
      </c>
      <c r="K41" s="215">
        <f t="shared" si="12"/>
        <v>0.12402829471623815</v>
      </c>
      <c r="L41" s="52">
        <f t="shared" si="16"/>
        <v>-7.3014570797975853E-2</v>
      </c>
      <c r="N41" s="27">
        <f t="shared" si="13"/>
        <v>1.7829743573664611</v>
      </c>
      <c r="O41" s="152">
        <f t="shared" si="14"/>
        <v>1.8659018474798661</v>
      </c>
      <c r="P41" s="52">
        <f t="shared" si="8"/>
        <v>4.6510758705410007E-2</v>
      </c>
    </row>
    <row r="42" spans="1:16" ht="20.100000000000001" customHeight="1" x14ac:dyDescent="0.25">
      <c r="A42" s="38" t="s">
        <v>162</v>
      </c>
      <c r="B42" s="19">
        <v>71329.63999999997</v>
      </c>
      <c r="C42" s="140">
        <v>69793.690000000017</v>
      </c>
      <c r="D42" s="247">
        <f t="shared" si="9"/>
        <v>9.5822755621387035E-2</v>
      </c>
      <c r="E42" s="215">
        <f t="shared" si="10"/>
        <v>8.0821136855768208E-2</v>
      </c>
      <c r="F42" s="52">
        <f t="shared" si="15"/>
        <v>-2.1533124238394503E-2</v>
      </c>
      <c r="H42" s="19">
        <v>16679.951999999994</v>
      </c>
      <c r="I42" s="140">
        <v>16160.579000000002</v>
      </c>
      <c r="J42" s="247">
        <f t="shared" si="11"/>
        <v>0.10705874412992425</v>
      </c>
      <c r="K42" s="215">
        <f t="shared" si="12"/>
        <v>0.10006201579435955</v>
      </c>
      <c r="L42" s="52">
        <f t="shared" si="16"/>
        <v>-3.1137559628468505E-2</v>
      </c>
      <c r="N42" s="27">
        <f t="shared" si="13"/>
        <v>2.3384321019985519</v>
      </c>
      <c r="O42" s="152">
        <f t="shared" si="14"/>
        <v>2.3154785196197532</v>
      </c>
      <c r="P42" s="52">
        <f t="shared" si="8"/>
        <v>-9.8158002360561828E-3</v>
      </c>
    </row>
    <row r="43" spans="1:16" ht="20.100000000000001" customHeight="1" x14ac:dyDescent="0.25">
      <c r="A43" s="38" t="s">
        <v>161</v>
      </c>
      <c r="B43" s="19">
        <v>64652.859999999986</v>
      </c>
      <c r="C43" s="140">
        <v>192671.06000000008</v>
      </c>
      <c r="D43" s="247">
        <f t="shared" si="9"/>
        <v>8.6853308161989176E-2</v>
      </c>
      <c r="E43" s="215">
        <f t="shared" si="10"/>
        <v>0.22311320849214206</v>
      </c>
      <c r="F43" s="52">
        <f t="shared" si="15"/>
        <v>1.9800856450897939</v>
      </c>
      <c r="H43" s="19">
        <v>11216.887000000004</v>
      </c>
      <c r="I43" s="140">
        <v>16146.405000000004</v>
      </c>
      <c r="J43" s="247">
        <f t="shared" si="11"/>
        <v>7.1994561810925756E-2</v>
      </c>
      <c r="K43" s="215">
        <f t="shared" si="12"/>
        <v>9.9974254148451375E-2</v>
      </c>
      <c r="L43" s="52">
        <f t="shared" si="16"/>
        <v>0.43947291258260857</v>
      </c>
      <c r="N43" s="27">
        <f t="shared" si="13"/>
        <v>1.7349405733945886</v>
      </c>
      <c r="O43" s="152">
        <f t="shared" si="14"/>
        <v>0.83802959302761915</v>
      </c>
      <c r="P43" s="52">
        <f t="shared" si="8"/>
        <v>-0.51696928074721971</v>
      </c>
    </row>
    <row r="44" spans="1:16" ht="20.100000000000001" customHeight="1" x14ac:dyDescent="0.25">
      <c r="A44" s="38" t="s">
        <v>159</v>
      </c>
      <c r="B44" s="19">
        <v>53093.080000000009</v>
      </c>
      <c r="C44" s="140">
        <v>47704.450000000026</v>
      </c>
      <c r="D44" s="247">
        <f t="shared" si="9"/>
        <v>7.1324140007250195E-2</v>
      </c>
      <c r="E44" s="215">
        <f t="shared" si="10"/>
        <v>5.5241783062038315E-2</v>
      </c>
      <c r="F44" s="52">
        <f t="shared" si="15"/>
        <v>-0.10149401767612619</v>
      </c>
      <c r="H44" s="19">
        <v>11645.364000000005</v>
      </c>
      <c r="I44" s="140">
        <v>11905.501000000002</v>
      </c>
      <c r="J44" s="247">
        <f t="shared" si="11"/>
        <v>7.4744702189540602E-2</v>
      </c>
      <c r="K44" s="215">
        <f t="shared" si="12"/>
        <v>7.3715702209788611E-2</v>
      </c>
      <c r="L44" s="52">
        <f t="shared" si="16"/>
        <v>2.2338245502673586E-2</v>
      </c>
      <c r="N44" s="27">
        <f t="shared" si="13"/>
        <v>2.1933864074188207</v>
      </c>
      <c r="O44" s="152">
        <f t="shared" si="14"/>
        <v>2.4956793338986185</v>
      </c>
      <c r="P44" s="52">
        <f t="shared" si="8"/>
        <v>0.13782018775047319</v>
      </c>
    </row>
    <row r="45" spans="1:16" ht="20.100000000000001" customHeight="1" x14ac:dyDescent="0.25">
      <c r="A45" s="38" t="s">
        <v>164</v>
      </c>
      <c r="B45" s="19">
        <v>33996.880000000012</v>
      </c>
      <c r="C45" s="140">
        <v>39038.049999999996</v>
      </c>
      <c r="D45" s="247">
        <f t="shared" si="9"/>
        <v>4.5670701886755947E-2</v>
      </c>
      <c r="E45" s="215">
        <f t="shared" si="10"/>
        <v>4.5206086418877134E-2</v>
      </c>
      <c r="F45" s="52">
        <f t="shared" si="15"/>
        <v>0.14828331305696235</v>
      </c>
      <c r="H45" s="19">
        <v>7591.3630000000012</v>
      </c>
      <c r="I45" s="140">
        <v>8478.4870000000028</v>
      </c>
      <c r="J45" s="247">
        <f t="shared" si="11"/>
        <v>4.8724468092856299E-2</v>
      </c>
      <c r="K45" s="215">
        <f t="shared" si="12"/>
        <v>5.2496541126792071E-2</v>
      </c>
      <c r="L45" s="52">
        <f t="shared" si="16"/>
        <v>0.11685964694350691</v>
      </c>
      <c r="N45" s="27">
        <f t="shared" si="13"/>
        <v>2.2329587303305476</v>
      </c>
      <c r="O45" s="152">
        <f t="shared" si="14"/>
        <v>2.1718520776524453</v>
      </c>
      <c r="P45" s="52">
        <f t="shared" si="8"/>
        <v>-2.7365777901796083E-2</v>
      </c>
    </row>
    <row r="46" spans="1:16" ht="20.100000000000001" customHeight="1" x14ac:dyDescent="0.25">
      <c r="A46" s="38" t="s">
        <v>158</v>
      </c>
      <c r="B46" s="19">
        <v>29376.330000000009</v>
      </c>
      <c r="C46" s="140">
        <v>28449.08</v>
      </c>
      <c r="D46" s="247">
        <f t="shared" si="9"/>
        <v>3.9463551065773254E-2</v>
      </c>
      <c r="E46" s="215">
        <f t="shared" si="10"/>
        <v>3.2944052508195189E-2</v>
      </c>
      <c r="F46" s="52">
        <f t="shared" si="15"/>
        <v>-3.1564528312420473E-2</v>
      </c>
      <c r="H46" s="19">
        <v>8248.0030000000024</v>
      </c>
      <c r="I46" s="140">
        <v>7724.0959999999986</v>
      </c>
      <c r="J46" s="247">
        <f t="shared" si="11"/>
        <v>5.2939051788629142E-2</v>
      </c>
      <c r="K46" s="215">
        <f t="shared" si="12"/>
        <v>4.7825552286780641E-2</v>
      </c>
      <c r="L46" s="52">
        <f t="shared" si="16"/>
        <v>-6.3519254297070893E-2</v>
      </c>
      <c r="N46" s="27">
        <f t="shared" si="13"/>
        <v>2.8077036852459103</v>
      </c>
      <c r="O46" s="152">
        <f t="shared" si="14"/>
        <v>2.7150600300607253</v>
      </c>
      <c r="P46" s="52">
        <f t="shared" si="8"/>
        <v>-3.2996236629960082E-2</v>
      </c>
    </row>
    <row r="47" spans="1:16" ht="20.100000000000001" customHeight="1" x14ac:dyDescent="0.25">
      <c r="A47" s="38" t="s">
        <v>165</v>
      </c>
      <c r="B47" s="19">
        <v>28634.980000000007</v>
      </c>
      <c r="C47" s="140">
        <v>31075.51</v>
      </c>
      <c r="D47" s="247">
        <f t="shared" si="9"/>
        <v>3.8467636886479549E-2</v>
      </c>
      <c r="E47" s="215">
        <f t="shared" si="10"/>
        <v>3.5985460097793832E-2</v>
      </c>
      <c r="F47" s="52">
        <f t="shared" si="15"/>
        <v>8.5228975190483489E-2</v>
      </c>
      <c r="H47" s="19">
        <v>6491.9119999999994</v>
      </c>
      <c r="I47" s="140">
        <v>6824.6119999999992</v>
      </c>
      <c r="J47" s="247">
        <f t="shared" si="11"/>
        <v>4.166774255237575E-2</v>
      </c>
      <c r="K47" s="215">
        <f t="shared" si="12"/>
        <v>4.2256186101647442E-2</v>
      </c>
      <c r="L47" s="52">
        <f t="shared" si="16"/>
        <v>5.1248384143223115E-2</v>
      </c>
      <c r="N47" s="27">
        <f t="shared" si="13"/>
        <v>2.267126430680237</v>
      </c>
      <c r="O47" s="152">
        <f t="shared" si="14"/>
        <v>2.1961383739156655</v>
      </c>
      <c r="P47" s="52">
        <f t="shared" si="8"/>
        <v>-3.1311909121571141E-2</v>
      </c>
    </row>
    <row r="48" spans="1:16" ht="20.100000000000001" customHeight="1" x14ac:dyDescent="0.25">
      <c r="A48" s="38" t="s">
        <v>160</v>
      </c>
      <c r="B48" s="19">
        <v>28688.39000000001</v>
      </c>
      <c r="C48" s="140">
        <v>34229.330000000016</v>
      </c>
      <c r="D48" s="247">
        <f t="shared" si="9"/>
        <v>3.853938677022687E-2</v>
      </c>
      <c r="E48" s="215">
        <f t="shared" si="10"/>
        <v>3.9637585638633704E-2</v>
      </c>
      <c r="F48" s="52">
        <f t="shared" si="15"/>
        <v>0.19314224325589563</v>
      </c>
      <c r="H48" s="19">
        <v>5450.3699999999981</v>
      </c>
      <c r="I48" s="140">
        <v>5646.4359999999961</v>
      </c>
      <c r="J48" s="247">
        <f t="shared" si="11"/>
        <v>3.498270062428329E-2</v>
      </c>
      <c r="K48" s="215">
        <f t="shared" si="12"/>
        <v>3.4961233023509855E-2</v>
      </c>
      <c r="L48" s="52">
        <f t="shared" si="16"/>
        <v>3.59729706423597E-2</v>
      </c>
      <c r="N48" s="27">
        <f t="shared" si="13"/>
        <v>1.8998521701636084</v>
      </c>
      <c r="O48" s="152">
        <f t="shared" si="14"/>
        <v>1.6495899861317744</v>
      </c>
      <c r="P48" s="52">
        <f t="shared" si="8"/>
        <v>-0.1317271880213092</v>
      </c>
    </row>
    <row r="49" spans="1:16" ht="20.100000000000001" customHeight="1" x14ac:dyDescent="0.25">
      <c r="A49" s="38" t="s">
        <v>163</v>
      </c>
      <c r="B49" s="19">
        <v>13201.629999999997</v>
      </c>
      <c r="C49" s="140">
        <v>16631.549999999992</v>
      </c>
      <c r="D49" s="247">
        <f t="shared" si="9"/>
        <v>1.7734795315018721E-2</v>
      </c>
      <c r="E49" s="215">
        <f t="shared" si="10"/>
        <v>1.9259345345883715E-2</v>
      </c>
      <c r="F49" s="52">
        <f t="shared" si="15"/>
        <v>0.25981034160175642</v>
      </c>
      <c r="H49" s="19">
        <v>3907.2889999999993</v>
      </c>
      <c r="I49" s="140">
        <v>4911.9679999999998</v>
      </c>
      <c r="J49" s="247">
        <f t="shared" si="11"/>
        <v>2.5078576562610474E-2</v>
      </c>
      <c r="K49" s="215">
        <f t="shared" si="12"/>
        <v>3.0413602111495425E-2</v>
      </c>
      <c r="L49" s="52">
        <f t="shared" si="16"/>
        <v>0.25712943168524283</v>
      </c>
      <c r="N49" s="27">
        <f t="shared" si="13"/>
        <v>2.9597019458960752</v>
      </c>
      <c r="O49" s="152">
        <f t="shared" si="14"/>
        <v>2.953403621430355</v>
      </c>
      <c r="P49" s="52">
        <f t="shared" si="8"/>
        <v>-2.1280265989125926E-3</v>
      </c>
    </row>
    <row r="50" spans="1:16" ht="20.100000000000001" customHeight="1" x14ac:dyDescent="0.25">
      <c r="A50" s="38" t="s">
        <v>166</v>
      </c>
      <c r="B50" s="19">
        <v>12994.44000000001</v>
      </c>
      <c r="C50" s="140">
        <v>13656.06</v>
      </c>
      <c r="D50" s="247">
        <f t="shared" si="9"/>
        <v>1.7456460575951006E-2</v>
      </c>
      <c r="E50" s="215">
        <f t="shared" si="10"/>
        <v>1.5813726057048734E-2</v>
      </c>
      <c r="F50" s="52">
        <f t="shared" si="15"/>
        <v>5.0915622373876014E-2</v>
      </c>
      <c r="H50" s="19">
        <v>3796.8929999999996</v>
      </c>
      <c r="I50" s="140">
        <v>4051.1240000000007</v>
      </c>
      <c r="J50" s="247">
        <f t="shared" si="11"/>
        <v>2.4370009948212118E-2</v>
      </c>
      <c r="K50" s="215">
        <f t="shared" si="12"/>
        <v>2.5083484550455094E-2</v>
      </c>
      <c r="L50" s="52">
        <f t="shared" si="16"/>
        <v>6.6957641418918357E-2</v>
      </c>
      <c r="N50" s="27">
        <f t="shared" si="13"/>
        <v>2.9219366128898185</v>
      </c>
      <c r="O50" s="152">
        <f t="shared" si="14"/>
        <v>2.9665393971614074</v>
      </c>
      <c r="P50" s="52">
        <f t="shared" si="8"/>
        <v>1.5264802143492191E-2</v>
      </c>
    </row>
    <row r="51" spans="1:16" ht="20.100000000000001" customHeight="1" x14ac:dyDescent="0.25">
      <c r="A51" s="38" t="s">
        <v>167</v>
      </c>
      <c r="B51" s="19">
        <v>6957.66</v>
      </c>
      <c r="C51" s="140">
        <v>7682.1400000000031</v>
      </c>
      <c r="D51" s="247">
        <f t="shared" si="9"/>
        <v>9.346775812645345E-3</v>
      </c>
      <c r="E51" s="215">
        <f t="shared" si="10"/>
        <v>8.8959229449706873E-3</v>
      </c>
      <c r="F51" s="52">
        <f t="shared" si="15"/>
        <v>0.10412696222580627</v>
      </c>
      <c r="H51" s="19">
        <v>2037.5929999999998</v>
      </c>
      <c r="I51" s="140">
        <v>2416.1150000000016</v>
      </c>
      <c r="J51" s="247">
        <f t="shared" si="11"/>
        <v>1.3078104039383615E-2</v>
      </c>
      <c r="K51" s="215">
        <f t="shared" si="12"/>
        <v>1.495994278985853E-2</v>
      </c>
      <c r="L51" s="52">
        <f t="shared" si="16"/>
        <v>0.18576918943086365</v>
      </c>
      <c r="N51" s="27">
        <f t="shared" si="13"/>
        <v>2.9285607517469954</v>
      </c>
      <c r="O51" s="152">
        <f t="shared" si="14"/>
        <v>3.1451067020387558</v>
      </c>
      <c r="P51" s="52">
        <f t="shared" si="8"/>
        <v>7.3942789188369287E-2</v>
      </c>
    </row>
    <row r="52" spans="1:16" ht="20.100000000000001" customHeight="1" x14ac:dyDescent="0.25">
      <c r="A52" s="38" t="s">
        <v>168</v>
      </c>
      <c r="B52" s="19">
        <v>13053.499999999998</v>
      </c>
      <c r="C52" s="140">
        <v>10717.940000000002</v>
      </c>
      <c r="D52" s="247">
        <f t="shared" si="9"/>
        <v>1.753580055224975E-2</v>
      </c>
      <c r="E52" s="215">
        <f t="shared" si="10"/>
        <v>1.2411381251684962E-2</v>
      </c>
      <c r="F52" s="52">
        <f t="shared" si="15"/>
        <v>-0.1789221281648597</v>
      </c>
      <c r="H52" s="19">
        <v>2883.6539999999995</v>
      </c>
      <c r="I52" s="140">
        <v>2357.2590000000005</v>
      </c>
      <c r="J52" s="247">
        <f t="shared" si="11"/>
        <v>1.8508469073845814E-2</v>
      </c>
      <c r="K52" s="215">
        <f t="shared" si="12"/>
        <v>1.4595522059537361E-2</v>
      </c>
      <c r="L52" s="52">
        <f t="shared" si="16"/>
        <v>-0.18254443841043314</v>
      </c>
      <c r="N52" s="27">
        <f t="shared" ref="N52" si="17">(H52/B52)*10</f>
        <v>2.2091040717049069</v>
      </c>
      <c r="O52" s="152">
        <f t="shared" ref="O52" si="18">(I52/C52)*10</f>
        <v>2.1993582722052931</v>
      </c>
      <c r="P52" s="52">
        <f t="shared" ref="P52" si="19">(O52-N52)/N52</f>
        <v>-4.4116524995095781E-3</v>
      </c>
    </row>
    <row r="53" spans="1:16" ht="20.100000000000001" customHeight="1" x14ac:dyDescent="0.25">
      <c r="A53" s="38" t="s">
        <v>170</v>
      </c>
      <c r="B53" s="19">
        <v>4743.0699999999988</v>
      </c>
      <c r="C53" s="140">
        <v>4946.68</v>
      </c>
      <c r="D53" s="247">
        <f t="shared" si="9"/>
        <v>6.3717416421158477E-3</v>
      </c>
      <c r="E53" s="215">
        <f t="shared" si="10"/>
        <v>5.7282585468928695E-3</v>
      </c>
      <c r="F53" s="52">
        <f t="shared" si="15"/>
        <v>4.2927892693972798E-2</v>
      </c>
      <c r="H53" s="19">
        <v>1180.7040000000004</v>
      </c>
      <c r="I53" s="140">
        <v>1188.6290000000004</v>
      </c>
      <c r="J53" s="247">
        <f t="shared" si="11"/>
        <v>7.5782404787003094E-3</v>
      </c>
      <c r="K53" s="215">
        <f t="shared" si="12"/>
        <v>7.359675279681119E-3</v>
      </c>
      <c r="L53" s="52">
        <f t="shared" si="16"/>
        <v>6.7120971894733582E-3</v>
      </c>
      <c r="N53" s="27">
        <f t="shared" ref="N53" si="20">(H53/B53)*10</f>
        <v>2.4893244248977995</v>
      </c>
      <c r="O53" s="152">
        <f t="shared" ref="O53" si="21">(I53/C53)*10</f>
        <v>2.4028823372443746</v>
      </c>
      <c r="P53" s="52">
        <f t="shared" ref="P53" si="22">(O53-N53)/N53</f>
        <v>-3.4725119309016457E-2</v>
      </c>
    </row>
    <row r="54" spans="1:16" ht="20.100000000000001" customHeight="1" x14ac:dyDescent="0.25">
      <c r="A54" s="38" t="s">
        <v>172</v>
      </c>
      <c r="B54" s="19">
        <v>3831.4399999999996</v>
      </c>
      <c r="C54" s="140">
        <v>4083.3600000000006</v>
      </c>
      <c r="D54" s="247">
        <f t="shared" si="9"/>
        <v>5.1470768504931078E-3</v>
      </c>
      <c r="E54" s="215">
        <f t="shared" si="10"/>
        <v>4.7285334446619687E-3</v>
      </c>
      <c r="F54" s="52">
        <f t="shared" si="15"/>
        <v>6.575073601570193E-2</v>
      </c>
      <c r="H54" s="19">
        <v>986.33999999999969</v>
      </c>
      <c r="I54" s="140">
        <v>1016.3150000000002</v>
      </c>
      <c r="J54" s="247">
        <f t="shared" si="11"/>
        <v>6.3307329472596504E-3</v>
      </c>
      <c r="K54" s="215">
        <f t="shared" si="12"/>
        <v>6.2927527276123293E-3</v>
      </c>
      <c r="L54" s="52">
        <f t="shared" si="16"/>
        <v>3.0390129164386E-2</v>
      </c>
      <c r="N54" s="27">
        <f t="shared" ref="N54" si="23">(H54/B54)*10</f>
        <v>2.5743323658989823</v>
      </c>
      <c r="O54" s="152">
        <f t="shared" ref="O54" si="24">(I54/C54)*10</f>
        <v>2.4889184397163122</v>
      </c>
      <c r="P54" s="52">
        <f t="shared" ref="P54" si="25">(O54-N54)/N54</f>
        <v>-3.3179059283140654E-2</v>
      </c>
    </row>
    <row r="55" spans="1:16" ht="20.100000000000001" customHeight="1" x14ac:dyDescent="0.25">
      <c r="A55" s="38" t="s">
        <v>174</v>
      </c>
      <c r="B55" s="19">
        <v>1682.2999999999997</v>
      </c>
      <c r="C55" s="140">
        <v>1836.2600000000002</v>
      </c>
      <c r="D55" s="247">
        <f t="shared" si="9"/>
        <v>2.2599668494311682E-3</v>
      </c>
      <c r="E55" s="215">
        <f t="shared" si="10"/>
        <v>2.1263902333115343E-3</v>
      </c>
      <c r="F55" s="52">
        <f t="shared" si="15"/>
        <v>9.1517565238067242E-2</v>
      </c>
      <c r="H55" s="19">
        <v>499.31099999999992</v>
      </c>
      <c r="I55" s="140">
        <v>598.18000000000029</v>
      </c>
      <c r="J55" s="247">
        <f t="shared" si="11"/>
        <v>3.2047819196516047E-3</v>
      </c>
      <c r="K55" s="215">
        <f t="shared" si="12"/>
        <v>3.7037717898517138E-3</v>
      </c>
      <c r="L55" s="52">
        <f t="shared" si="16"/>
        <v>0.19801085896365267</v>
      </c>
      <c r="N55" s="27">
        <f t="shared" ref="N55:N56" si="26">(H55/B55)*10</f>
        <v>2.9680259168994825</v>
      </c>
      <c r="O55" s="152">
        <f t="shared" ref="O55:O56" si="27">(I55/C55)*10</f>
        <v>3.2575996863189323</v>
      </c>
      <c r="P55" s="52">
        <f t="shared" ref="P55:P56" si="28">(O55-N55)/N55</f>
        <v>9.7564434249263574E-2</v>
      </c>
    </row>
    <row r="56" spans="1:16" ht="20.100000000000001" customHeight="1" x14ac:dyDescent="0.25">
      <c r="A56" s="38" t="s">
        <v>169</v>
      </c>
      <c r="B56" s="19">
        <v>2079.5600000000004</v>
      </c>
      <c r="C56" s="140">
        <v>1352.8700000000001</v>
      </c>
      <c r="D56" s="247">
        <f t="shared" si="9"/>
        <v>2.7936376754461641E-3</v>
      </c>
      <c r="E56" s="215">
        <f t="shared" si="10"/>
        <v>1.5666243097056927E-3</v>
      </c>
      <c r="F56" s="52">
        <f t="shared" si="15"/>
        <v>-0.34944411317778767</v>
      </c>
      <c r="H56" s="19">
        <v>684.66799999999978</v>
      </c>
      <c r="I56" s="140">
        <v>440.815</v>
      </c>
      <c r="J56" s="247">
        <f t="shared" si="11"/>
        <v>4.3944788465786339E-3</v>
      </c>
      <c r="K56" s="215">
        <f t="shared" si="12"/>
        <v>2.7294094779890376E-3</v>
      </c>
      <c r="L56" s="52">
        <f t="shared" si="16"/>
        <v>-0.35616240279960487</v>
      </c>
      <c r="N56" s="27">
        <f t="shared" si="26"/>
        <v>3.2923695397103216</v>
      </c>
      <c r="O56" s="152">
        <f t="shared" si="27"/>
        <v>3.2583692446428705</v>
      </c>
      <c r="P56" s="52">
        <f t="shared" si="28"/>
        <v>-1.0326998429964419E-2</v>
      </c>
    </row>
    <row r="57" spans="1:16" ht="20.100000000000001" customHeight="1" x14ac:dyDescent="0.25">
      <c r="A57" s="38" t="s">
        <v>171</v>
      </c>
      <c r="B57" s="19">
        <v>2209.4300000000003</v>
      </c>
      <c r="C57" s="140">
        <v>1537.3900000000003</v>
      </c>
      <c r="D57" s="247">
        <f t="shared" si="9"/>
        <v>2.9681023337922532E-3</v>
      </c>
      <c r="E57" s="215">
        <f t="shared" si="10"/>
        <v>1.7802985855983468E-3</v>
      </c>
      <c r="F57" s="52">
        <f t="shared" si="15"/>
        <v>-0.3041689485523415</v>
      </c>
      <c r="H57" s="19">
        <v>589.25400000000025</v>
      </c>
      <c r="I57" s="140">
        <v>420.58599999999996</v>
      </c>
      <c r="J57" s="247">
        <f t="shared" si="11"/>
        <v>3.7820728269202714E-3</v>
      </c>
      <c r="K57" s="215">
        <f t="shared" si="12"/>
        <v>2.6041568792112271E-3</v>
      </c>
      <c r="L57" s="52">
        <f t="shared" si="16"/>
        <v>-0.2862398897589159</v>
      </c>
      <c r="N57" s="27">
        <f t="shared" si="13"/>
        <v>2.6669955599408004</v>
      </c>
      <c r="O57" s="152">
        <f t="shared" si="14"/>
        <v>2.7357144250970795</v>
      </c>
      <c r="P57" s="52">
        <f t="shared" si="8"/>
        <v>2.5766396535659954E-2</v>
      </c>
    </row>
    <row r="58" spans="1:16" ht="20.100000000000001" customHeight="1" x14ac:dyDescent="0.25">
      <c r="A58" s="38" t="s">
        <v>176</v>
      </c>
      <c r="B58" s="19">
        <v>1782.4299999999998</v>
      </c>
      <c r="C58" s="140">
        <v>1526.2399999999998</v>
      </c>
      <c r="D58" s="247">
        <f t="shared" si="9"/>
        <v>2.3944794099932222E-3</v>
      </c>
      <c r="E58" s="215">
        <f t="shared" si="10"/>
        <v>1.7673868785952945E-3</v>
      </c>
      <c r="F58" s="52">
        <f t="shared" si="15"/>
        <v>-0.14373074959465454</v>
      </c>
      <c r="H58" s="19">
        <v>487.42300000000012</v>
      </c>
      <c r="I58" s="140">
        <v>334.69899999999996</v>
      </c>
      <c r="J58" s="247">
        <f t="shared" si="11"/>
        <v>3.1284798805200457E-3</v>
      </c>
      <c r="K58" s="215">
        <f t="shared" si="12"/>
        <v>2.0723673715128859E-3</v>
      </c>
      <c r="L58" s="52">
        <f t="shared" si="16"/>
        <v>-0.31332948999123988</v>
      </c>
      <c r="N58" s="27">
        <f t="shared" si="13"/>
        <v>2.7345982731439671</v>
      </c>
      <c r="O58" s="152">
        <f t="shared" si="14"/>
        <v>2.1929644092672187</v>
      </c>
      <c r="P58" s="52">
        <f t="shared" si="8"/>
        <v>-0.19806706864260251</v>
      </c>
    </row>
    <row r="59" spans="1:16" ht="20.100000000000001" customHeight="1" x14ac:dyDescent="0.25">
      <c r="A59" s="38" t="s">
        <v>175</v>
      </c>
      <c r="B59" s="19">
        <v>264.8</v>
      </c>
      <c r="C59" s="140">
        <v>937.12000000000035</v>
      </c>
      <c r="D59" s="247">
        <f t="shared" si="9"/>
        <v>3.5572681550815759E-4</v>
      </c>
      <c r="E59" s="215">
        <f t="shared" si="10"/>
        <v>1.085185548582938E-3</v>
      </c>
      <c r="F59" s="52">
        <f>(C59-B59)/B59</f>
        <v>2.5389728096676749</v>
      </c>
      <c r="H59" s="19">
        <v>91.252000000000052</v>
      </c>
      <c r="I59" s="140">
        <v>287.40199999999999</v>
      </c>
      <c r="J59" s="247">
        <f t="shared" si="11"/>
        <v>5.8569260387223278E-4</v>
      </c>
      <c r="K59" s="215">
        <f t="shared" si="12"/>
        <v>1.779516901178511E-3</v>
      </c>
      <c r="L59" s="52">
        <f>(I59-H59)/H59</f>
        <v>2.1495419278481545</v>
      </c>
      <c r="N59" s="27">
        <f t="shared" si="13"/>
        <v>3.4460725075528718</v>
      </c>
      <c r="O59" s="152">
        <f t="shared" si="14"/>
        <v>3.0668644357179433</v>
      </c>
      <c r="P59" s="52">
        <f>(O59-N59)/N59</f>
        <v>-0.11004065381787687</v>
      </c>
    </row>
    <row r="60" spans="1:16" ht="20.100000000000001" customHeight="1" x14ac:dyDescent="0.25">
      <c r="A60" s="38" t="s">
        <v>173</v>
      </c>
      <c r="B60" s="19">
        <v>522.29000000000008</v>
      </c>
      <c r="C60" s="140">
        <v>731.61999999999989</v>
      </c>
      <c r="D60" s="247">
        <f t="shared" si="9"/>
        <v>7.0163352897188681E-4</v>
      </c>
      <c r="E60" s="215">
        <f t="shared" si="10"/>
        <v>8.4721641951324123E-4</v>
      </c>
      <c r="F60" s="52">
        <f>(C60-B60)/B60</f>
        <v>0.40079266307989775</v>
      </c>
      <c r="H60" s="19">
        <v>171.64999999999995</v>
      </c>
      <c r="I60" s="140">
        <v>208.81700000000001</v>
      </c>
      <c r="J60" s="247">
        <f t="shared" si="11"/>
        <v>1.1017198029047986E-3</v>
      </c>
      <c r="K60" s="215">
        <f t="shared" si="12"/>
        <v>1.292939439368526E-3</v>
      </c>
      <c r="L60" s="52">
        <f>(I60-H60)/H60</f>
        <v>0.21652781823478048</v>
      </c>
      <c r="N60" s="27">
        <f t="shared" si="13"/>
        <v>3.2864883493844399</v>
      </c>
      <c r="O60" s="152">
        <f t="shared" si="14"/>
        <v>2.8541729313031361</v>
      </c>
      <c r="P60" s="52">
        <f>(O60-N60)/N60</f>
        <v>-0.13154326810934128</v>
      </c>
    </row>
    <row r="61" spans="1:16" ht="20.100000000000001" customHeight="1" thickBot="1" x14ac:dyDescent="0.3">
      <c r="A61" s="8" t="s">
        <v>17</v>
      </c>
      <c r="B61" s="19">
        <f>B62-SUM(B39:B60)</f>
        <v>749.76000000000931</v>
      </c>
      <c r="C61" s="140">
        <f>C62-SUM(C39:C60)</f>
        <v>689.8399999999674</v>
      </c>
      <c r="D61" s="247">
        <f t="shared" si="9"/>
        <v>1.0072119984720525E-3</v>
      </c>
      <c r="E61" s="215">
        <f t="shared" si="10"/>
        <v>7.9883515327217242E-4</v>
      </c>
      <c r="F61" s="52">
        <f t="shared" si="15"/>
        <v>-7.9918907383751014E-2</v>
      </c>
      <c r="H61" s="19">
        <f>H62-SUM(H39:H60)</f>
        <v>281.68299999996088</v>
      </c>
      <c r="I61" s="140">
        <f>I62-SUM(I39:I60)</f>
        <v>284.7039999999688</v>
      </c>
      <c r="J61" s="247">
        <f t="shared" si="11"/>
        <v>1.8079565350514965E-3</v>
      </c>
      <c r="K61" s="215">
        <f t="shared" si="12"/>
        <v>1.7628116012869475E-3</v>
      </c>
      <c r="L61" s="52">
        <f t="shared" si="16"/>
        <v>1.0724821874264105E-2</v>
      </c>
      <c r="N61" s="27">
        <f t="shared" si="13"/>
        <v>3.7569755655137294</v>
      </c>
      <c r="O61" s="152">
        <f t="shared" si="14"/>
        <v>4.1271019366807122</v>
      </c>
      <c r="P61" s="52">
        <f t="shared" si="8"/>
        <v>9.851710896511294E-2</v>
      </c>
    </row>
    <row r="62" spans="1:16" ht="26.25" customHeight="1" thickBot="1" x14ac:dyDescent="0.3">
      <c r="A62" s="12" t="s">
        <v>18</v>
      </c>
      <c r="B62" s="17">
        <v>744391.4500000003</v>
      </c>
      <c r="C62" s="145">
        <v>863557.39000000025</v>
      </c>
      <c r="D62" s="253">
        <f>SUM(D39:D61)</f>
        <v>0.99999999999999989</v>
      </c>
      <c r="E62" s="254">
        <f>SUM(E39:E61)</f>
        <v>0.99999999999999978</v>
      </c>
      <c r="F62" s="57">
        <f t="shared" si="15"/>
        <v>0.16008504665119394</v>
      </c>
      <c r="G62" s="1"/>
      <c r="H62" s="17">
        <v>155801.86499999993</v>
      </c>
      <c r="I62" s="145">
        <v>161505.63099999996</v>
      </c>
      <c r="J62" s="253">
        <f>SUM(J39:J61)</f>
        <v>0.99999999999999989</v>
      </c>
      <c r="K62" s="254">
        <f>SUM(K39:K61)</f>
        <v>1</v>
      </c>
      <c r="L62" s="57">
        <f t="shared" si="16"/>
        <v>3.6609099640752277E-2</v>
      </c>
      <c r="M62" s="1"/>
      <c r="N62" s="29">
        <f t="shared" si="13"/>
        <v>2.0930098673218218</v>
      </c>
      <c r="O62" s="146">
        <f t="shared" si="14"/>
        <v>1.8702362213587209</v>
      </c>
      <c r="P62" s="57">
        <f t="shared" si="8"/>
        <v>-0.10643697836367971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8"/>
      <c r="D65" s="366" t="s">
        <v>104</v>
      </c>
      <c r="E65" s="358"/>
      <c r="F65" s="130" t="s">
        <v>0</v>
      </c>
      <c r="H65" s="375" t="s">
        <v>19</v>
      </c>
      <c r="I65" s="376"/>
      <c r="J65" s="366" t="s">
        <v>104</v>
      </c>
      <c r="K65" s="359"/>
      <c r="L65" s="130" t="s">
        <v>0</v>
      </c>
      <c r="N65" s="357" t="s">
        <v>22</v>
      </c>
      <c r="O65" s="358"/>
      <c r="P65" s="130" t="s">
        <v>0</v>
      </c>
    </row>
    <row r="66" spans="1:16" x14ac:dyDescent="0.25">
      <c r="A66" s="373"/>
      <c r="B66" s="367" t="str">
        <f>B5</f>
        <v>jan-set</v>
      </c>
      <c r="C66" s="361"/>
      <c r="D66" s="367" t="str">
        <f>B5</f>
        <v>jan-set</v>
      </c>
      <c r="E66" s="361"/>
      <c r="F66" s="131" t="str">
        <f>F37</f>
        <v>2024/2023</v>
      </c>
      <c r="H66" s="355" t="str">
        <f>B5</f>
        <v>jan-set</v>
      </c>
      <c r="I66" s="361"/>
      <c r="J66" s="367" t="str">
        <f>B5</f>
        <v>jan-set</v>
      </c>
      <c r="K66" s="356"/>
      <c r="L66" s="131" t="str">
        <f>F66</f>
        <v>2024/2023</v>
      </c>
      <c r="N66" s="355" t="str">
        <f>B5</f>
        <v>jan-set</v>
      </c>
      <c r="O66" s="356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188</v>
      </c>
      <c r="B68" s="39">
        <v>183581.53000000012</v>
      </c>
      <c r="C68" s="147">
        <v>209815.99999999991</v>
      </c>
      <c r="D68" s="247">
        <f>B68/$B$96</f>
        <v>0.1507083458980725</v>
      </c>
      <c r="E68" s="246">
        <f>C68/$C$96</f>
        <v>0.16192705231672463</v>
      </c>
      <c r="F68" s="61">
        <f t="shared" ref="F68:F80" si="29">(C68-B68)/B68</f>
        <v>0.14290364613477063</v>
      </c>
      <c r="H68" s="19">
        <v>53631.903999999988</v>
      </c>
      <c r="I68" s="147">
        <v>61431.311999999976</v>
      </c>
      <c r="J68" s="245">
        <f>H68/$H$96</f>
        <v>0.18732194350636408</v>
      </c>
      <c r="K68" s="246">
        <f>I68/$I$96</f>
        <v>0.20082091666765708</v>
      </c>
      <c r="L68" s="61">
        <f t="shared" ref="L68:L80" si="30">(I68-H68)/H68</f>
        <v>0.14542478297992162</v>
      </c>
      <c r="N68" s="41">
        <f t="shared" ref="N68:N96" si="31">(H68/B68)*10</f>
        <v>2.9214215613084797</v>
      </c>
      <c r="O68" s="149">
        <f t="shared" ref="O68:O96" si="32">(I68/C68)*10</f>
        <v>2.9278659396804816</v>
      </c>
      <c r="P68" s="61">
        <f t="shared" si="8"/>
        <v>2.2059049804217454E-3</v>
      </c>
    </row>
    <row r="69" spans="1:16" ht="20.100000000000001" customHeight="1" x14ac:dyDescent="0.25">
      <c r="A69" s="38" t="s">
        <v>187</v>
      </c>
      <c r="B69" s="19">
        <v>155598.91000000003</v>
      </c>
      <c r="C69" s="140">
        <v>152941.39000000001</v>
      </c>
      <c r="D69" s="247">
        <f t="shared" ref="D69:D95" si="33">B69/$B$96</f>
        <v>0.12773645774519388</v>
      </c>
      <c r="E69" s="215">
        <f t="shared" ref="E69:E95" si="34">C69/$C$96</f>
        <v>0.11803365072216894</v>
      </c>
      <c r="F69" s="52">
        <f t="shared" si="29"/>
        <v>-1.7079297020782588E-2</v>
      </c>
      <c r="H69" s="19">
        <v>48486.270000000004</v>
      </c>
      <c r="I69" s="140">
        <v>47716.989000000038</v>
      </c>
      <c r="J69" s="214">
        <f t="shared" ref="J69:J96" si="35">H69/$H$96</f>
        <v>0.16934961566485349</v>
      </c>
      <c r="K69" s="215">
        <f t="shared" ref="K69:K96" si="36">I69/$I$96</f>
        <v>0.1559883577222072</v>
      </c>
      <c r="L69" s="52">
        <f t="shared" si="30"/>
        <v>-1.5865955455017806E-2</v>
      </c>
      <c r="N69" s="40">
        <f t="shared" si="31"/>
        <v>3.1161060189946053</v>
      </c>
      <c r="O69" s="143">
        <f t="shared" si="32"/>
        <v>3.1199526171430794</v>
      </c>
      <c r="P69" s="52">
        <f t="shared" si="8"/>
        <v>1.2344246713772546E-3</v>
      </c>
    </row>
    <row r="70" spans="1:16" ht="20.100000000000001" customHeight="1" x14ac:dyDescent="0.25">
      <c r="A70" s="38" t="s">
        <v>189</v>
      </c>
      <c r="B70" s="19">
        <v>118857.20999999998</v>
      </c>
      <c r="C70" s="140">
        <v>123019.88999999996</v>
      </c>
      <c r="D70" s="247">
        <f t="shared" si="33"/>
        <v>9.7573941763966276E-2</v>
      </c>
      <c r="E70" s="215">
        <f t="shared" si="34"/>
        <v>9.4941511438725895E-2</v>
      </c>
      <c r="F70" s="52">
        <f t="shared" si="29"/>
        <v>3.5022528292561965E-2</v>
      </c>
      <c r="H70" s="19">
        <v>32982.170000000006</v>
      </c>
      <c r="I70" s="140">
        <v>35121.048999999999</v>
      </c>
      <c r="J70" s="214">
        <f t="shared" si="35"/>
        <v>0.11519792743993013</v>
      </c>
      <c r="K70" s="215">
        <f t="shared" si="36"/>
        <v>0.11481182844523496</v>
      </c>
      <c r="L70" s="52">
        <f t="shared" si="30"/>
        <v>6.4849553561818193E-2</v>
      </c>
      <c r="N70" s="40">
        <f t="shared" si="31"/>
        <v>2.7749406199253719</v>
      </c>
      <c r="O70" s="143">
        <f t="shared" si="32"/>
        <v>2.8549081778564434</v>
      </c>
      <c r="P70" s="52">
        <f t="shared" si="8"/>
        <v>2.881775464197936E-2</v>
      </c>
    </row>
    <row r="71" spans="1:16" ht="20.100000000000001" customHeight="1" x14ac:dyDescent="0.25">
      <c r="A71" s="38" t="s">
        <v>190</v>
      </c>
      <c r="B71" s="19">
        <v>82502.649999999994</v>
      </c>
      <c r="C71" s="140">
        <v>82107.55</v>
      </c>
      <c r="D71" s="247">
        <f t="shared" si="33"/>
        <v>6.7729242226642311E-2</v>
      </c>
      <c r="E71" s="215">
        <f t="shared" si="34"/>
        <v>6.3367109965150853E-2</v>
      </c>
      <c r="F71" s="52">
        <f t="shared" si="29"/>
        <v>-4.7889370826269375E-3</v>
      </c>
      <c r="H71" s="19">
        <v>28730.082999999988</v>
      </c>
      <c r="I71" s="140">
        <v>29352.119999999992</v>
      </c>
      <c r="J71" s="214">
        <f t="shared" si="35"/>
        <v>0.10034652106811554</v>
      </c>
      <c r="K71" s="215">
        <f t="shared" si="36"/>
        <v>9.5953015695628821E-2</v>
      </c>
      <c r="L71" s="52">
        <f t="shared" si="30"/>
        <v>2.1651068672513204E-2</v>
      </c>
      <c r="N71" s="40">
        <f t="shared" si="31"/>
        <v>3.4823224466123199</v>
      </c>
      <c r="O71" s="143">
        <f t="shared" si="32"/>
        <v>3.5748381238996889</v>
      </c>
      <c r="P71" s="52">
        <f t="shared" si="8"/>
        <v>2.6567234569954964E-2</v>
      </c>
    </row>
    <row r="72" spans="1:16" ht="20.100000000000001" customHeight="1" x14ac:dyDescent="0.25">
      <c r="A72" s="38" t="s">
        <v>191</v>
      </c>
      <c r="B72" s="19">
        <v>272789.62000000005</v>
      </c>
      <c r="C72" s="140">
        <v>261244.46999999997</v>
      </c>
      <c r="D72" s="247">
        <f t="shared" si="33"/>
        <v>0.22394231276078666</v>
      </c>
      <c r="E72" s="215">
        <f t="shared" si="34"/>
        <v>0.20161735502128061</v>
      </c>
      <c r="F72" s="52">
        <f t="shared" si="29"/>
        <v>-4.2322541451540859E-2</v>
      </c>
      <c r="H72" s="19">
        <v>32404.640000000014</v>
      </c>
      <c r="I72" s="140">
        <v>28521.25</v>
      </c>
      <c r="J72" s="214">
        <f t="shared" si="35"/>
        <v>0.11318076910758322</v>
      </c>
      <c r="K72" s="215">
        <f t="shared" si="36"/>
        <v>9.3236875186833337E-2</v>
      </c>
      <c r="L72" s="52">
        <f t="shared" si="30"/>
        <v>-0.11984055369848307</v>
      </c>
      <c r="N72" s="40">
        <f t="shared" si="31"/>
        <v>1.1878985718004962</v>
      </c>
      <c r="O72" s="143">
        <f t="shared" si="32"/>
        <v>1.0917455975240358</v>
      </c>
      <c r="P72" s="52">
        <f t="shared" ref="P72:P80" si="37">(O72-N72)/N72</f>
        <v>-8.0943757791308302E-2</v>
      </c>
    </row>
    <row r="73" spans="1:16" ht="20.100000000000001" customHeight="1" x14ac:dyDescent="0.25">
      <c r="A73" s="38" t="s">
        <v>192</v>
      </c>
      <c r="B73" s="19">
        <v>41781.279999999984</v>
      </c>
      <c r="C73" s="140">
        <v>113013.01999999997</v>
      </c>
      <c r="D73" s="247">
        <f t="shared" si="33"/>
        <v>3.4299679266777065E-2</v>
      </c>
      <c r="E73" s="215">
        <f t="shared" si="34"/>
        <v>8.7218635385342635E-2</v>
      </c>
      <c r="F73" s="52">
        <f t="shared" si="29"/>
        <v>1.7048721341232249</v>
      </c>
      <c r="H73" s="19">
        <v>8282.8509999999987</v>
      </c>
      <c r="I73" s="140">
        <v>22475.045000000009</v>
      </c>
      <c r="J73" s="214">
        <f t="shared" si="35"/>
        <v>2.8929790504801607E-2</v>
      </c>
      <c r="K73" s="215">
        <f t="shared" si="36"/>
        <v>7.3471638356785329E-2</v>
      </c>
      <c r="L73" s="52">
        <f t="shared" si="30"/>
        <v>1.713443112763952</v>
      </c>
      <c r="N73" s="40">
        <f t="shared" si="31"/>
        <v>1.9824311270502011</v>
      </c>
      <c r="O73" s="143">
        <f t="shared" si="32"/>
        <v>1.9887128934347578</v>
      </c>
      <c r="P73" s="52">
        <f t="shared" si="37"/>
        <v>3.1687185995226824E-3</v>
      </c>
    </row>
    <row r="74" spans="1:16" ht="20.100000000000001" customHeight="1" x14ac:dyDescent="0.25">
      <c r="A74" s="38" t="s">
        <v>193</v>
      </c>
      <c r="B74" s="19">
        <v>64290.770000000019</v>
      </c>
      <c r="C74" s="140">
        <v>56048.590000000018</v>
      </c>
      <c r="D74" s="247">
        <f t="shared" si="33"/>
        <v>5.277848813665198E-2</v>
      </c>
      <c r="E74" s="215">
        <f t="shared" si="34"/>
        <v>4.3255914540400425E-2</v>
      </c>
      <c r="F74" s="52">
        <f t="shared" si="29"/>
        <v>-0.12820160654476526</v>
      </c>
      <c r="H74" s="19">
        <v>20967.604999999992</v>
      </c>
      <c r="I74" s="140">
        <v>18140.436000000012</v>
      </c>
      <c r="J74" s="214">
        <f t="shared" si="35"/>
        <v>7.3234254731544796E-2</v>
      </c>
      <c r="K74" s="215">
        <f t="shared" si="36"/>
        <v>5.9301663397177164E-2</v>
      </c>
      <c r="L74" s="52">
        <f t="shared" si="30"/>
        <v>-0.13483509442303881</v>
      </c>
      <c r="N74" s="40">
        <f t="shared" si="31"/>
        <v>3.261370955737501</v>
      </c>
      <c r="O74" s="143">
        <f t="shared" si="32"/>
        <v>3.2365552817653409</v>
      </c>
      <c r="P74" s="52">
        <f t="shared" si="37"/>
        <v>-7.6089700647219045E-3</v>
      </c>
    </row>
    <row r="75" spans="1:16" ht="20.100000000000001" customHeight="1" x14ac:dyDescent="0.25">
      <c r="A75" s="38" t="s">
        <v>195</v>
      </c>
      <c r="B75" s="19">
        <v>30030.229999999985</v>
      </c>
      <c r="C75" s="140">
        <v>26551.139999999989</v>
      </c>
      <c r="D75" s="247">
        <f t="shared" si="33"/>
        <v>2.4652841112276756E-2</v>
      </c>
      <c r="E75" s="215">
        <f t="shared" si="34"/>
        <v>2.0491038985819384E-2</v>
      </c>
      <c r="F75" s="52">
        <f t="shared" si="29"/>
        <v>-0.1158529255353688</v>
      </c>
      <c r="H75" s="19">
        <v>8343.0080000000016</v>
      </c>
      <c r="I75" s="140">
        <v>7978.1359999999995</v>
      </c>
      <c r="J75" s="214">
        <f t="shared" si="35"/>
        <v>2.9139902869179213E-2</v>
      </c>
      <c r="K75" s="215">
        <f t="shared" si="36"/>
        <v>2.6080780837290853E-2</v>
      </c>
      <c r="L75" s="52">
        <f t="shared" si="30"/>
        <v>-4.373386673008129E-2</v>
      </c>
      <c r="N75" s="40">
        <f t="shared" si="31"/>
        <v>2.7782031639451334</v>
      </c>
      <c r="O75" s="143">
        <f t="shared" si="32"/>
        <v>3.0048186254902816</v>
      </c>
      <c r="P75" s="52">
        <f t="shared" si="37"/>
        <v>8.1569074748063866E-2</v>
      </c>
    </row>
    <row r="76" spans="1:16" ht="20.100000000000001" customHeight="1" x14ac:dyDescent="0.25">
      <c r="A76" s="38" t="s">
        <v>197</v>
      </c>
      <c r="B76" s="19">
        <v>72892.549999999974</v>
      </c>
      <c r="C76" s="140">
        <v>65077.609999999993</v>
      </c>
      <c r="D76" s="247">
        <f t="shared" si="33"/>
        <v>5.9839983024395395E-2</v>
      </c>
      <c r="E76" s="215">
        <f t="shared" si="34"/>
        <v>5.022412761237182E-2</v>
      </c>
      <c r="F76" s="52">
        <f t="shared" si="29"/>
        <v>-0.10721177953028099</v>
      </c>
      <c r="H76" s="19">
        <v>5475.8680000000013</v>
      </c>
      <c r="I76" s="140">
        <v>5086.3729999999996</v>
      </c>
      <c r="J76" s="214">
        <f t="shared" si="35"/>
        <v>1.9125747169899232E-2</v>
      </c>
      <c r="K76" s="215">
        <f t="shared" si="36"/>
        <v>1.6627515433393664E-2</v>
      </c>
      <c r="L76" s="52">
        <f t="shared" si="30"/>
        <v>-7.1129362504721003E-2</v>
      </c>
      <c r="N76" s="40">
        <f t="shared" si="31"/>
        <v>0.75122464504260078</v>
      </c>
      <c r="O76" s="143">
        <f t="shared" si="32"/>
        <v>0.78158570973949415</v>
      </c>
      <c r="P76" s="52">
        <f t="shared" si="37"/>
        <v>4.0415426859660125E-2</v>
      </c>
    </row>
    <row r="77" spans="1:16" ht="20.100000000000001" customHeight="1" x14ac:dyDescent="0.25">
      <c r="A77" s="38" t="s">
        <v>196</v>
      </c>
      <c r="B77" s="19">
        <v>11700.02</v>
      </c>
      <c r="C77" s="140">
        <v>12180.400000000001</v>
      </c>
      <c r="D77" s="247">
        <f t="shared" si="33"/>
        <v>9.6049458852116836E-3</v>
      </c>
      <c r="E77" s="215">
        <f t="shared" si="34"/>
        <v>9.4003139323913989E-3</v>
      </c>
      <c r="F77" s="52">
        <f t="shared" si="29"/>
        <v>4.1058049473419789E-2</v>
      </c>
      <c r="H77" s="19">
        <v>4310.347999999999</v>
      </c>
      <c r="I77" s="140">
        <v>4005.6799999999985</v>
      </c>
      <c r="J77" s="214">
        <f t="shared" si="35"/>
        <v>1.5054896513626839E-2</v>
      </c>
      <c r="K77" s="215">
        <f t="shared" si="36"/>
        <v>1.3094695576049241E-2</v>
      </c>
      <c r="L77" s="52">
        <f t="shared" si="30"/>
        <v>-7.0682923977368098E-2</v>
      </c>
      <c r="N77" s="40">
        <f t="shared" si="31"/>
        <v>3.6840518221336365</v>
      </c>
      <c r="O77" s="143">
        <f t="shared" si="32"/>
        <v>3.2886276312764751</v>
      </c>
      <c r="P77" s="52">
        <f t="shared" si="37"/>
        <v>-0.107334046845234</v>
      </c>
    </row>
    <row r="78" spans="1:16" ht="20.100000000000001" customHeight="1" x14ac:dyDescent="0.25">
      <c r="A78" s="38" t="s">
        <v>198</v>
      </c>
      <c r="B78" s="19">
        <v>13706.49</v>
      </c>
      <c r="C78" s="140">
        <v>11230.910000000002</v>
      </c>
      <c r="D78" s="247">
        <f t="shared" si="33"/>
        <v>1.1252125613989982E-2</v>
      </c>
      <c r="E78" s="215">
        <f t="shared" si="34"/>
        <v>8.6675379910703988E-3</v>
      </c>
      <c r="F78" s="52">
        <f t="shared" si="29"/>
        <v>-0.18061370927203085</v>
      </c>
      <c r="H78" s="19">
        <v>4920.3349999999973</v>
      </c>
      <c r="I78" s="140">
        <v>3854.703</v>
      </c>
      <c r="J78" s="214">
        <f t="shared" si="35"/>
        <v>1.7185418494603241E-2</v>
      </c>
      <c r="K78" s="215">
        <f t="shared" si="36"/>
        <v>1.2601146951599668E-2</v>
      </c>
      <c r="L78" s="52">
        <f t="shared" si="30"/>
        <v>-0.21657712330562814</v>
      </c>
      <c r="N78" s="40">
        <f t="shared" si="31"/>
        <v>3.5897848391528377</v>
      </c>
      <c r="O78" s="143">
        <f t="shared" si="32"/>
        <v>3.4322267741438579</v>
      </c>
      <c r="P78" s="52">
        <f t="shared" si="37"/>
        <v>-4.3890670908890005E-2</v>
      </c>
    </row>
    <row r="79" spans="1:16" ht="20.100000000000001" customHeight="1" x14ac:dyDescent="0.25">
      <c r="A79" s="38" t="s">
        <v>194</v>
      </c>
      <c r="B79" s="19">
        <v>1918.03</v>
      </c>
      <c r="C79" s="140">
        <v>1920.5</v>
      </c>
      <c r="D79" s="247">
        <f t="shared" si="33"/>
        <v>1.5745763132210514E-3</v>
      </c>
      <c r="E79" s="215">
        <f t="shared" si="34"/>
        <v>1.4821601020621393E-3</v>
      </c>
      <c r="F79" s="52">
        <f t="shared" si="29"/>
        <v>1.2877796489106153E-3</v>
      </c>
      <c r="H79" s="19">
        <v>3667.9090000000006</v>
      </c>
      <c r="I79" s="140">
        <v>3826.0969999999998</v>
      </c>
      <c r="J79" s="214">
        <f t="shared" si="35"/>
        <v>1.2811028347688059E-2</v>
      </c>
      <c r="K79" s="215">
        <f t="shared" si="36"/>
        <v>1.2507633025961955E-2</v>
      </c>
      <c r="L79" s="52">
        <f t="shared" si="30"/>
        <v>4.3127569413526662E-2</v>
      </c>
      <c r="N79" s="40">
        <f t="shared" si="31"/>
        <v>19.123314025328074</v>
      </c>
      <c r="O79" s="143">
        <f t="shared" si="32"/>
        <v>19.922400416558187</v>
      </c>
      <c r="P79" s="52">
        <f t="shared" si="37"/>
        <v>4.1785978631724285E-2</v>
      </c>
    </row>
    <row r="80" spans="1:16" ht="20.100000000000001" customHeight="1" x14ac:dyDescent="0.25">
      <c r="A80" s="38" t="s">
        <v>199</v>
      </c>
      <c r="B80" s="19">
        <v>9947.3099999999977</v>
      </c>
      <c r="C80" s="140">
        <v>16874.729999999996</v>
      </c>
      <c r="D80" s="247">
        <f t="shared" si="33"/>
        <v>8.1660864044185398E-3</v>
      </c>
      <c r="E80" s="215">
        <f t="shared" si="34"/>
        <v>1.3023197885483487E-2</v>
      </c>
      <c r="F80" s="52">
        <f t="shared" si="29"/>
        <v>0.69641139162245869</v>
      </c>
      <c r="H80" s="19">
        <v>2120.598</v>
      </c>
      <c r="I80" s="140">
        <v>3405.2570000000005</v>
      </c>
      <c r="J80" s="214">
        <f t="shared" si="35"/>
        <v>7.40668350606588E-3</v>
      </c>
      <c r="K80" s="215">
        <f t="shared" si="36"/>
        <v>1.1131893654313559E-2</v>
      </c>
      <c r="L80" s="52">
        <f t="shared" si="30"/>
        <v>0.60580034499702473</v>
      </c>
      <c r="N80" s="40">
        <f t="shared" si="31"/>
        <v>2.131830615513139</v>
      </c>
      <c r="O80" s="143">
        <f t="shared" si="32"/>
        <v>2.0179623614718585</v>
      </c>
      <c r="P80" s="52">
        <f t="shared" si="37"/>
        <v>-5.3413368403977091E-2</v>
      </c>
    </row>
    <row r="81" spans="1:16" ht="20.100000000000001" customHeight="1" x14ac:dyDescent="0.25">
      <c r="A81" s="38" t="s">
        <v>200</v>
      </c>
      <c r="B81" s="19">
        <v>8505.3999999999978</v>
      </c>
      <c r="C81" s="140">
        <v>9255.9899999999961</v>
      </c>
      <c r="D81" s="247">
        <f t="shared" si="33"/>
        <v>6.9823732550952419E-3</v>
      </c>
      <c r="E81" s="215">
        <f t="shared" si="34"/>
        <v>7.1433788508649485E-3</v>
      </c>
      <c r="F81" s="52">
        <f t="shared" ref="F81:F83" si="38">(C81-B81)/B81</f>
        <v>8.8248642039174943E-2</v>
      </c>
      <c r="H81" s="19">
        <v>2933.1750000000011</v>
      </c>
      <c r="I81" s="140">
        <v>3330.2</v>
      </c>
      <c r="J81" s="214">
        <f t="shared" si="35"/>
        <v>1.0244798350703337E-2</v>
      </c>
      <c r="K81" s="215">
        <f t="shared" si="36"/>
        <v>1.0886529929340135E-2</v>
      </c>
      <c r="L81" s="52">
        <f t="shared" ref="L81:L87" si="39">(I81-H81)/H81</f>
        <v>0.13535673800574413</v>
      </c>
      <c r="N81" s="40">
        <f t="shared" si="31"/>
        <v>3.4486032402944033</v>
      </c>
      <c r="O81" s="143">
        <f t="shared" si="32"/>
        <v>3.5978863417095317</v>
      </c>
      <c r="P81" s="52">
        <f t="shared" ref="P81:P83" si="40">(O81-N81)/N81</f>
        <v>4.3287989662268087E-2</v>
      </c>
    </row>
    <row r="82" spans="1:16" ht="20.100000000000001" customHeight="1" x14ac:dyDescent="0.25">
      <c r="A82" s="38" t="s">
        <v>201</v>
      </c>
      <c r="B82" s="19">
        <v>8997.93</v>
      </c>
      <c r="C82" s="140">
        <v>13177.599999999997</v>
      </c>
      <c r="D82" s="247">
        <f t="shared" si="33"/>
        <v>7.3867079482704103E-3</v>
      </c>
      <c r="E82" s="215">
        <f t="shared" si="34"/>
        <v>1.0169910419648029E-2</v>
      </c>
      <c r="F82" s="52">
        <f t="shared" si="38"/>
        <v>0.46451461613948947</v>
      </c>
      <c r="H82" s="19">
        <v>1979.5370000000009</v>
      </c>
      <c r="I82" s="140">
        <v>2975.3869999999997</v>
      </c>
      <c r="J82" s="214">
        <f t="shared" si="35"/>
        <v>6.9139950370353748E-3</v>
      </c>
      <c r="K82" s="215">
        <f t="shared" si="36"/>
        <v>9.7266349248902647E-3</v>
      </c>
      <c r="L82" s="52">
        <f t="shared" si="39"/>
        <v>0.50307218304078094</v>
      </c>
      <c r="N82" s="40">
        <f t="shared" si="31"/>
        <v>2.1999915536128873</v>
      </c>
      <c r="O82" s="143">
        <f t="shared" si="32"/>
        <v>2.2579126699854299</v>
      </c>
      <c r="P82" s="52">
        <f t="shared" si="40"/>
        <v>2.6327881249099766E-2</v>
      </c>
    </row>
    <row r="83" spans="1:16" ht="20.100000000000001" customHeight="1" x14ac:dyDescent="0.25">
      <c r="A83" s="38" t="s">
        <v>202</v>
      </c>
      <c r="B83" s="19">
        <v>6651.4500000000007</v>
      </c>
      <c r="C83" s="140">
        <v>9616.4600000000064</v>
      </c>
      <c r="D83" s="247">
        <f t="shared" si="33"/>
        <v>5.4604024017216425E-3</v>
      </c>
      <c r="E83" s="215">
        <f t="shared" si="34"/>
        <v>7.4215742437263674E-3</v>
      </c>
      <c r="F83" s="52">
        <f t="shared" si="38"/>
        <v>0.44576896766870461</v>
      </c>
      <c r="H83" s="19">
        <v>1789.4010000000003</v>
      </c>
      <c r="I83" s="140">
        <v>2443.8199999999988</v>
      </c>
      <c r="J83" s="214">
        <f t="shared" si="35"/>
        <v>6.2499006753933533E-3</v>
      </c>
      <c r="K83" s="215">
        <f t="shared" si="36"/>
        <v>7.9889254615098191E-3</v>
      </c>
      <c r="L83" s="52">
        <f t="shared" si="39"/>
        <v>0.36571958996334436</v>
      </c>
      <c r="N83" s="40">
        <f t="shared" si="31"/>
        <v>2.6902419773132173</v>
      </c>
      <c r="O83" s="143">
        <f t="shared" si="32"/>
        <v>2.5412885822849547</v>
      </c>
      <c r="P83" s="52">
        <f t="shared" si="40"/>
        <v>-5.536802870685429E-2</v>
      </c>
    </row>
    <row r="84" spans="1:16" ht="20.100000000000001" customHeight="1" x14ac:dyDescent="0.25">
      <c r="A84" s="38" t="s">
        <v>204</v>
      </c>
      <c r="B84" s="19">
        <v>10890.009999999991</v>
      </c>
      <c r="C84" s="140">
        <v>10118.179999999997</v>
      </c>
      <c r="D84" s="247">
        <f t="shared" si="33"/>
        <v>8.9399810204951781E-3</v>
      </c>
      <c r="E84" s="215">
        <f t="shared" si="34"/>
        <v>7.8087803704676335E-3</v>
      </c>
      <c r="F84" s="52">
        <f t="shared" ref="F84:F87" si="41">(C84-B84)/B84</f>
        <v>-7.0875049701514981E-2</v>
      </c>
      <c r="H84" s="19">
        <v>2779.5609999999997</v>
      </c>
      <c r="I84" s="140">
        <v>2407.8090000000002</v>
      </c>
      <c r="J84" s="214">
        <f t="shared" si="35"/>
        <v>9.7082655990451665E-3</v>
      </c>
      <c r="K84" s="215">
        <f t="shared" si="36"/>
        <v>7.8712043548839553E-3</v>
      </c>
      <c r="L84" s="52">
        <f t="shared" ref="L84:L85" si="42">(I84-H84)/H84</f>
        <v>-0.13374486114893666</v>
      </c>
      <c r="N84" s="40">
        <f t="shared" si="31"/>
        <v>2.5523952686912148</v>
      </c>
      <c r="O84" s="143">
        <f t="shared" si="32"/>
        <v>2.3796858723604455</v>
      </c>
      <c r="P84" s="52">
        <f t="shared" ref="P84:P86" si="43">(O84-N84)/N84</f>
        <v>-6.766561529450299E-2</v>
      </c>
    </row>
    <row r="85" spans="1:16" ht="20.100000000000001" customHeight="1" x14ac:dyDescent="0.25">
      <c r="A85" s="38" t="s">
        <v>205</v>
      </c>
      <c r="B85" s="19">
        <v>16782.940000000002</v>
      </c>
      <c r="C85" s="140">
        <v>20541.690000000006</v>
      </c>
      <c r="D85" s="247">
        <f t="shared" si="33"/>
        <v>1.3777688456494484E-2</v>
      </c>
      <c r="E85" s="215">
        <f t="shared" si="34"/>
        <v>1.5853201430319621E-2</v>
      </c>
      <c r="F85" s="52">
        <f t="shared" si="41"/>
        <v>0.22396254768234905</v>
      </c>
      <c r="H85" s="19">
        <v>1951.6620000000005</v>
      </c>
      <c r="I85" s="140">
        <v>2321.2760000000012</v>
      </c>
      <c r="J85" s="214">
        <f t="shared" si="35"/>
        <v>6.8166350929386669E-3</v>
      </c>
      <c r="K85" s="215">
        <f t="shared" si="36"/>
        <v>7.5883252201846638E-3</v>
      </c>
      <c r="L85" s="52">
        <f t="shared" si="42"/>
        <v>0.18938422739183353</v>
      </c>
      <c r="N85" s="40">
        <f t="shared" si="31"/>
        <v>1.1628844529027693</v>
      </c>
      <c r="O85" s="143">
        <f t="shared" si="32"/>
        <v>1.1300316575705311</v>
      </c>
      <c r="P85" s="52">
        <f t="shared" si="43"/>
        <v>-2.8251126111654232E-2</v>
      </c>
    </row>
    <row r="86" spans="1:16" ht="20.100000000000001" customHeight="1" x14ac:dyDescent="0.25">
      <c r="A86" s="38" t="s">
        <v>206</v>
      </c>
      <c r="B86" s="19">
        <v>4825.4900000000025</v>
      </c>
      <c r="C86" s="140">
        <v>6171.5200000000013</v>
      </c>
      <c r="D86" s="247">
        <f t="shared" si="33"/>
        <v>3.9614094949948931E-3</v>
      </c>
      <c r="E86" s="215">
        <f t="shared" si="34"/>
        <v>4.7629162786141811E-3</v>
      </c>
      <c r="F86" s="52">
        <f t="shared" si="41"/>
        <v>0.27894162043647341</v>
      </c>
      <c r="H86" s="19">
        <v>1665.8250000000003</v>
      </c>
      <c r="I86" s="140">
        <v>1999.4100000000003</v>
      </c>
      <c r="J86" s="214">
        <f t="shared" si="35"/>
        <v>5.8182826502204557E-3</v>
      </c>
      <c r="K86" s="215">
        <f t="shared" si="36"/>
        <v>6.5361350087147817E-3</v>
      </c>
      <c r="L86" s="52">
        <f t="shared" si="39"/>
        <v>0.20025212732429876</v>
      </c>
      <c r="N86" s="40">
        <f t="shared" si="31"/>
        <v>3.4521364669701926</v>
      </c>
      <c r="O86" s="143">
        <f t="shared" si="32"/>
        <v>3.2397367261225756</v>
      </c>
      <c r="P86" s="52">
        <f t="shared" si="43"/>
        <v>-6.1527040683311142E-2</v>
      </c>
    </row>
    <row r="87" spans="1:16" ht="20.100000000000001" customHeight="1" x14ac:dyDescent="0.25">
      <c r="A87" s="38" t="s">
        <v>208</v>
      </c>
      <c r="B87" s="19">
        <v>5417.3500000000013</v>
      </c>
      <c r="C87" s="140">
        <v>7172.6699999999992</v>
      </c>
      <c r="D87" s="247">
        <f t="shared" si="33"/>
        <v>4.4472875765384605E-3</v>
      </c>
      <c r="E87" s="215">
        <f t="shared" si="34"/>
        <v>5.53556120763241E-3</v>
      </c>
      <c r="F87" s="52">
        <f t="shared" si="41"/>
        <v>0.32401820078082411</v>
      </c>
      <c r="H87" s="19">
        <v>1370.8700000000001</v>
      </c>
      <c r="I87" s="140">
        <v>1963.0519999999997</v>
      </c>
      <c r="J87" s="214">
        <f t="shared" si="35"/>
        <v>4.7880834641740372E-3</v>
      </c>
      <c r="K87" s="215">
        <f t="shared" si="36"/>
        <v>6.4172795480304514E-3</v>
      </c>
      <c r="L87" s="52">
        <f t="shared" si="39"/>
        <v>0.43197531494598285</v>
      </c>
      <c r="N87" s="40">
        <f t="shared" ref="N87" si="44">(H87/B87)*10</f>
        <v>2.5305176885377536</v>
      </c>
      <c r="O87" s="143">
        <f t="shared" ref="O87" si="45">(I87/C87)*10</f>
        <v>2.7368497365695061</v>
      </c>
      <c r="P87" s="52">
        <f t="shared" ref="P87" si="46">(O87-N87)/N87</f>
        <v>8.1537484984339478E-2</v>
      </c>
    </row>
    <row r="88" spans="1:16" ht="20.100000000000001" customHeight="1" x14ac:dyDescent="0.25">
      <c r="A88" s="38" t="s">
        <v>209</v>
      </c>
      <c r="B88" s="19">
        <v>34447.81</v>
      </c>
      <c r="C88" s="140">
        <v>28202.349999999991</v>
      </c>
      <c r="D88" s="247">
        <f t="shared" si="33"/>
        <v>2.8279383361229624E-2</v>
      </c>
      <c r="E88" s="215">
        <f t="shared" si="34"/>
        <v>2.1765372535481466E-2</v>
      </c>
      <c r="F88" s="52">
        <f t="shared" ref="F88:F94" si="47">(C88-B88)/B88</f>
        <v>-0.18130209148273888</v>
      </c>
      <c r="H88" s="19">
        <v>1682.1200000000003</v>
      </c>
      <c r="I88" s="140">
        <v>1553.7859999999996</v>
      </c>
      <c r="J88" s="214">
        <f t="shared" si="35"/>
        <v>5.8751967413076603E-3</v>
      </c>
      <c r="K88" s="215">
        <f t="shared" si="36"/>
        <v>5.0793759512310641E-3</v>
      </c>
      <c r="L88" s="52">
        <f t="shared" ref="L88:L94" si="48">(I88-H88)/H88</f>
        <v>-7.6293011200152611E-2</v>
      </c>
      <c r="N88" s="40">
        <f t="shared" si="31"/>
        <v>0.48830970677090957</v>
      </c>
      <c r="O88" s="143">
        <f t="shared" si="32"/>
        <v>0.55094203142645914</v>
      </c>
      <c r="P88" s="52">
        <f t="shared" ref="P88:P93" si="49">(O88-N88)/N88</f>
        <v>0.12826352576467115</v>
      </c>
    </row>
    <row r="89" spans="1:16" ht="20.100000000000001" customHeight="1" x14ac:dyDescent="0.25">
      <c r="A89" s="38" t="s">
        <v>211</v>
      </c>
      <c r="B89" s="19">
        <v>2484.8499999999995</v>
      </c>
      <c r="C89" s="140">
        <v>3197.2099999999996</v>
      </c>
      <c r="D89" s="247">
        <f t="shared" si="33"/>
        <v>2.0398982038379631E-3</v>
      </c>
      <c r="E89" s="215">
        <f t="shared" si="34"/>
        <v>2.4674705024285816E-3</v>
      </c>
      <c r="F89" s="52">
        <f t="shared" si="47"/>
        <v>0.28668128860897046</v>
      </c>
      <c r="H89" s="19">
        <v>889.25000000000011</v>
      </c>
      <c r="I89" s="140">
        <v>1208.876</v>
      </c>
      <c r="J89" s="214">
        <f t="shared" si="35"/>
        <v>3.105913194188189E-3</v>
      </c>
      <c r="K89" s="215">
        <f t="shared" si="36"/>
        <v>3.9518541693775106E-3</v>
      </c>
      <c r="L89" s="52">
        <f t="shared" si="48"/>
        <v>0.35943323025021068</v>
      </c>
      <c r="N89" s="40">
        <f t="shared" si="31"/>
        <v>3.5786868422641218</v>
      </c>
      <c r="O89" s="143">
        <f t="shared" si="32"/>
        <v>3.7810340890964311</v>
      </c>
      <c r="P89" s="52">
        <f t="shared" si="49"/>
        <v>5.6542317266377692E-2</v>
      </c>
    </row>
    <row r="90" spans="1:16" ht="20.100000000000001" customHeight="1" x14ac:dyDescent="0.25">
      <c r="A90" s="38" t="s">
        <v>212</v>
      </c>
      <c r="B90" s="19">
        <v>3852.2700000000004</v>
      </c>
      <c r="C90" s="140">
        <v>5100.119999999999</v>
      </c>
      <c r="D90" s="247">
        <f t="shared" si="33"/>
        <v>3.1624599688910289E-3</v>
      </c>
      <c r="E90" s="215">
        <f t="shared" si="34"/>
        <v>3.9360553916840176E-3</v>
      </c>
      <c r="F90" s="52">
        <f t="shared" si="47"/>
        <v>0.32392589304487962</v>
      </c>
      <c r="H90" s="19">
        <v>798.20599999999979</v>
      </c>
      <c r="I90" s="140">
        <v>1044.0899999999999</v>
      </c>
      <c r="J90" s="214">
        <f t="shared" si="35"/>
        <v>2.787920772651309E-3</v>
      </c>
      <c r="K90" s="215">
        <f t="shared" si="36"/>
        <v>3.4131634838522437E-3</v>
      </c>
      <c r="L90" s="52">
        <f t="shared" si="48"/>
        <v>0.30804579269010779</v>
      </c>
      <c r="N90" s="40">
        <f t="shared" si="31"/>
        <v>2.0720406409727241</v>
      </c>
      <c r="O90" s="143">
        <f t="shared" si="32"/>
        <v>2.0471871250088238</v>
      </c>
      <c r="P90" s="52">
        <f t="shared" si="49"/>
        <v>-1.1994704868449273E-2</v>
      </c>
    </row>
    <row r="91" spans="1:16" ht="20.100000000000001" customHeight="1" x14ac:dyDescent="0.25">
      <c r="A91" s="38" t="s">
        <v>207</v>
      </c>
      <c r="B91" s="19">
        <v>1281.8400000000004</v>
      </c>
      <c r="C91" s="140">
        <v>2357.5100000000002</v>
      </c>
      <c r="D91" s="247">
        <f t="shared" si="33"/>
        <v>1.0523062211431902E-3</v>
      </c>
      <c r="E91" s="215">
        <f t="shared" si="34"/>
        <v>1.8194258069317959E-3</v>
      </c>
      <c r="F91" s="52">
        <f t="shared" si="47"/>
        <v>0.83916089371528391</v>
      </c>
      <c r="H91" s="19">
        <v>477.32600000000008</v>
      </c>
      <c r="I91" s="140">
        <v>998.13099999999974</v>
      </c>
      <c r="J91" s="214">
        <f t="shared" si="35"/>
        <v>1.66717247267818E-3</v>
      </c>
      <c r="K91" s="215">
        <f t="shared" si="36"/>
        <v>3.2629220481959634E-3</v>
      </c>
      <c r="L91" s="52">
        <f t="shared" si="48"/>
        <v>1.0910886899100396</v>
      </c>
      <c r="N91" s="40">
        <f t="shared" si="31"/>
        <v>3.7237564750670904</v>
      </c>
      <c r="O91" s="143">
        <f t="shared" si="32"/>
        <v>4.2338356995304354</v>
      </c>
      <c r="P91" s="52">
        <f t="shared" si="49"/>
        <v>0.13697974824042566</v>
      </c>
    </row>
    <row r="92" spans="1:16" ht="20.100000000000001" customHeight="1" x14ac:dyDescent="0.25">
      <c r="A92" s="38" t="s">
        <v>210</v>
      </c>
      <c r="B92" s="19">
        <v>3095.9200000000019</v>
      </c>
      <c r="C92" s="140">
        <v>2575.5300000000002</v>
      </c>
      <c r="D92" s="247">
        <f t="shared" si="33"/>
        <v>2.5415464302577752E-3</v>
      </c>
      <c r="E92" s="215">
        <f t="shared" si="34"/>
        <v>1.9876843570237447E-3</v>
      </c>
      <c r="F92" s="52">
        <f t="shared" si="47"/>
        <v>-0.16808896870720219</v>
      </c>
      <c r="H92" s="19">
        <v>1025.6990000000001</v>
      </c>
      <c r="I92" s="140">
        <v>771.947</v>
      </c>
      <c r="J92" s="214">
        <f t="shared" si="35"/>
        <v>3.5824931766833073E-3</v>
      </c>
      <c r="K92" s="215">
        <f t="shared" si="36"/>
        <v>2.5235193439926522E-3</v>
      </c>
      <c r="L92" s="52">
        <f t="shared" si="48"/>
        <v>-0.24739421604193829</v>
      </c>
      <c r="N92" s="40">
        <f t="shared" si="31"/>
        <v>3.3130668751130505</v>
      </c>
      <c r="O92" s="143">
        <f t="shared" si="32"/>
        <v>2.9972355204559835</v>
      </c>
      <c r="P92" s="52">
        <f t="shared" si="49"/>
        <v>-9.5329000760447979E-2</v>
      </c>
    </row>
    <row r="93" spans="1:16" ht="20.100000000000001" customHeight="1" x14ac:dyDescent="0.25">
      <c r="A93" s="38" t="s">
        <v>219</v>
      </c>
      <c r="B93" s="19">
        <v>4968.8099999999986</v>
      </c>
      <c r="C93" s="140">
        <v>2599.9499999999994</v>
      </c>
      <c r="D93" s="247">
        <f t="shared" si="33"/>
        <v>4.079065776289156E-3</v>
      </c>
      <c r="E93" s="215">
        <f t="shared" si="34"/>
        <v>2.0065306729270802E-3</v>
      </c>
      <c r="F93" s="52">
        <f t="shared" si="47"/>
        <v>-0.4767459411810876</v>
      </c>
      <c r="H93" s="19">
        <v>1075.9880000000003</v>
      </c>
      <c r="I93" s="140">
        <v>701.9050000000002</v>
      </c>
      <c r="J93" s="214">
        <f t="shared" si="35"/>
        <v>3.758139247667317E-3</v>
      </c>
      <c r="K93" s="215">
        <f t="shared" si="36"/>
        <v>2.2945498138410578E-3</v>
      </c>
      <c r="L93" s="52">
        <f t="shared" si="48"/>
        <v>-0.34766465797016322</v>
      </c>
      <c r="N93" s="40">
        <f t="shared" si="31"/>
        <v>2.1654842910073047</v>
      </c>
      <c r="O93" s="143">
        <f t="shared" si="32"/>
        <v>2.6996865324333177</v>
      </c>
      <c r="P93" s="52">
        <f t="shared" si="49"/>
        <v>0.24668950204091369</v>
      </c>
    </row>
    <row r="94" spans="1:16" ht="20.100000000000001" customHeight="1" x14ac:dyDescent="0.25">
      <c r="A94" s="38" t="s">
        <v>216</v>
      </c>
      <c r="B94" s="19">
        <v>1069.9799999999998</v>
      </c>
      <c r="C94" s="140">
        <v>1231.4799999999996</v>
      </c>
      <c r="D94" s="247">
        <f t="shared" si="33"/>
        <v>8.7838311372619832E-4</v>
      </c>
      <c r="E94" s="215">
        <f t="shared" si="34"/>
        <v>9.5040381280264642E-4</v>
      </c>
      <c r="F94" s="52">
        <f t="shared" si="47"/>
        <v>0.15093740069907829</v>
      </c>
      <c r="H94" s="19">
        <v>426.54599999999999</v>
      </c>
      <c r="I94" s="140">
        <v>669.09999999999991</v>
      </c>
      <c r="J94" s="214">
        <f t="shared" si="35"/>
        <v>1.4898114695847007E-3</v>
      </c>
      <c r="K94" s="215">
        <f t="shared" si="36"/>
        <v>2.1873092233864284E-3</v>
      </c>
      <c r="L94" s="52">
        <f t="shared" si="48"/>
        <v>0.56864675791122155</v>
      </c>
      <c r="N94" s="40">
        <f t="shared" ref="N94" si="50">(H94/B94)*10</f>
        <v>3.98648572870521</v>
      </c>
      <c r="O94" s="143">
        <f t="shared" ref="O94" si="51">(I94/C94)*10</f>
        <v>5.4332997693831819</v>
      </c>
      <c r="P94" s="52">
        <f t="shared" ref="P94" si="52">(O94-N94)/N94</f>
        <v>0.36292969275168824</v>
      </c>
    </row>
    <row r="95" spans="1:16" ht="20.100000000000001" customHeight="1" thickBot="1" x14ac:dyDescent="0.3">
      <c r="A95" s="8" t="s">
        <v>17</v>
      </c>
      <c r="B95" s="19">
        <f>B96-SUM(B68:B94)</f>
        <v>45255.860000000102</v>
      </c>
      <c r="C95" s="140">
        <f>C96-SUM(C68:C94)</f>
        <v>42399.5</v>
      </c>
      <c r="D95" s="247">
        <f t="shared" si="33"/>
        <v>3.7152080619410652E-2</v>
      </c>
      <c r="E95" s="215">
        <f t="shared" si="34"/>
        <v>3.2722128220454921E-2</v>
      </c>
      <c r="F95" s="52">
        <f>(C95-B95)/B95</f>
        <v>-6.3115804229553832E-2</v>
      </c>
      <c r="H95" s="19">
        <f>H96-SUM(H68:H94)</f>
        <v>11139.955000000075</v>
      </c>
      <c r="I95" s="140">
        <f>I96-SUM(I68:I94)</f>
        <v>10597.728000000003</v>
      </c>
      <c r="J95" s="214">
        <f t="shared" si="35"/>
        <v>3.8908893131473617E-2</v>
      </c>
      <c r="K95" s="215">
        <f t="shared" si="36"/>
        <v>3.4644310568436136E-2</v>
      </c>
      <c r="L95" s="52">
        <f>(I95-H95)/H95</f>
        <v>-4.8674074536213842E-2</v>
      </c>
      <c r="N95" s="40">
        <f t="shared" si="31"/>
        <v>2.4615497307973042</v>
      </c>
      <c r="O95" s="143">
        <f t="shared" si="32"/>
        <v>2.4994936261040821</v>
      </c>
      <c r="P95" s="52">
        <f>(O95-N95)/N95</f>
        <v>1.5414636898068166E-2</v>
      </c>
    </row>
    <row r="96" spans="1:16" ht="26.25" customHeight="1" thickBot="1" x14ac:dyDescent="0.3">
      <c r="A96" s="12" t="s">
        <v>18</v>
      </c>
      <c r="B96" s="17">
        <v>1218124.5100000002</v>
      </c>
      <c r="C96" s="145">
        <v>1295743.9599999997</v>
      </c>
      <c r="D96" s="243">
        <f>SUM(D68:D95)</f>
        <v>0.99999999999999989</v>
      </c>
      <c r="E96" s="244">
        <f>SUM(E68:E95)</f>
        <v>1.0000000000000002</v>
      </c>
      <c r="F96" s="57">
        <f>(C96-B96)/B96</f>
        <v>6.3720456622286883E-2</v>
      </c>
      <c r="G96" s="1"/>
      <c r="H96" s="17">
        <v>286308.71000000008</v>
      </c>
      <c r="I96" s="145">
        <v>305900.96400000004</v>
      </c>
      <c r="J96" s="255">
        <f t="shared" si="35"/>
        <v>1</v>
      </c>
      <c r="K96" s="244">
        <f t="shared" si="36"/>
        <v>1</v>
      </c>
      <c r="L96" s="57">
        <f>(I96-H96)/H96</f>
        <v>6.8430520328913336E-2</v>
      </c>
      <c r="M96" s="1"/>
      <c r="N96" s="37">
        <f t="shared" si="31"/>
        <v>2.3504059531648371</v>
      </c>
      <c r="O96" s="150">
        <f t="shared" si="32"/>
        <v>2.3608133508104494</v>
      </c>
      <c r="P96" s="57">
        <f>(O96-N96)/N96</f>
        <v>4.4279149444795447E-3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133</v>
      </c>
      <c r="B1" s="4"/>
    </row>
    <row r="3" spans="1:19" ht="15.75" thickBot="1" x14ac:dyDescent="0.3"/>
    <row r="4" spans="1:19" x14ac:dyDescent="0.25">
      <c r="A4" s="346" t="s">
        <v>16</v>
      </c>
      <c r="B4" s="320"/>
      <c r="C4" s="320"/>
      <c r="D4" s="320"/>
      <c r="E4" s="366" t="s">
        <v>1</v>
      </c>
      <c r="F4" s="359"/>
      <c r="G4" s="358" t="s">
        <v>104</v>
      </c>
      <c r="H4" s="358"/>
      <c r="I4" s="130" t="s">
        <v>0</v>
      </c>
      <c r="K4" s="360" t="s">
        <v>19</v>
      </c>
      <c r="L4" s="359"/>
      <c r="M4" s="358" t="s">
        <v>104</v>
      </c>
      <c r="N4" s="358"/>
      <c r="O4" s="130" t="s">
        <v>0</v>
      </c>
      <c r="Q4" s="357" t="s">
        <v>22</v>
      </c>
      <c r="R4" s="358"/>
      <c r="S4" s="130" t="s">
        <v>0</v>
      </c>
    </row>
    <row r="5" spans="1:19" x14ac:dyDescent="0.25">
      <c r="A5" s="365"/>
      <c r="B5" s="321"/>
      <c r="C5" s="321"/>
      <c r="D5" s="321"/>
      <c r="E5" s="367" t="s">
        <v>178</v>
      </c>
      <c r="F5" s="356"/>
      <c r="G5" s="361" t="str">
        <f>E5</f>
        <v>jan-set</v>
      </c>
      <c r="H5" s="361"/>
      <c r="I5" s="131" t="s">
        <v>149</v>
      </c>
      <c r="K5" s="355" t="str">
        <f>E5</f>
        <v>jan-set</v>
      </c>
      <c r="L5" s="356"/>
      <c r="M5" s="368" t="str">
        <f>E5</f>
        <v>jan-set</v>
      </c>
      <c r="N5" s="363"/>
      <c r="O5" s="131" t="str">
        <f>I5</f>
        <v>2024/2023</v>
      </c>
      <c r="Q5" s="355" t="str">
        <f>E5</f>
        <v>jan-set</v>
      </c>
      <c r="R5" s="356"/>
      <c r="S5" s="131" t="str">
        <f>O5</f>
        <v>2024/2023</v>
      </c>
    </row>
    <row r="6" spans="1:19" ht="15.75" thickBot="1" x14ac:dyDescent="0.3">
      <c r="A6" s="347"/>
      <c r="B6" s="371"/>
      <c r="C6" s="371"/>
      <c r="D6" s="371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450235.97999999928</v>
      </c>
      <c r="F7" s="145">
        <v>446684.53</v>
      </c>
      <c r="G7" s="243">
        <f>E7/E15</f>
        <v>0.40676373617959605</v>
      </c>
      <c r="H7" s="244">
        <f>F7/F15</f>
        <v>0.37341224288522978</v>
      </c>
      <c r="I7" s="164">
        <f t="shared" ref="I7:I18" si="0">(F7-E7)/E7</f>
        <v>-7.8879746571992333E-3</v>
      </c>
      <c r="J7" s="1"/>
      <c r="K7" s="17">
        <v>114860.01400000007</v>
      </c>
      <c r="L7" s="145">
        <v>112325.34699999994</v>
      </c>
      <c r="M7" s="243">
        <f>K7/K15</f>
        <v>0.34964216475778515</v>
      </c>
      <c r="N7" s="244">
        <f>L7/L15</f>
        <v>0.32398548372994584</v>
      </c>
      <c r="O7" s="164">
        <f t="shared" ref="O7:O18" si="1">(L7-K7)/K7</f>
        <v>-2.2067444637436061E-2</v>
      </c>
      <c r="P7" s="1"/>
      <c r="Q7" s="187">
        <f t="shared" ref="Q7:R18" si="2">(K7/E7)*10</f>
        <v>2.5511069550683234</v>
      </c>
      <c r="R7" s="188">
        <f t="shared" si="2"/>
        <v>2.5146460075525767</v>
      </c>
      <c r="S7" s="55">
        <f>(R7-Q7)/Q7</f>
        <v>-1.4292206543245537E-2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377228.72999999934</v>
      </c>
      <c r="F8" s="181">
        <v>382079.36000000004</v>
      </c>
      <c r="G8" s="245">
        <f>E8/E7</f>
        <v>0.83784669985726135</v>
      </c>
      <c r="H8" s="246">
        <f>F8/F7</f>
        <v>0.85536734392838731</v>
      </c>
      <c r="I8" s="206">
        <f t="shared" si="0"/>
        <v>1.2858591125868677E-2</v>
      </c>
      <c r="K8" s="180">
        <v>102185.66700000006</v>
      </c>
      <c r="L8" s="181">
        <v>100666.95599999993</v>
      </c>
      <c r="M8" s="250">
        <f>K8/K7</f>
        <v>0.88965396608779801</v>
      </c>
      <c r="N8" s="246">
        <f>L8/L7</f>
        <v>0.89620872482147762</v>
      </c>
      <c r="O8" s="207">
        <f t="shared" si="1"/>
        <v>-1.4862270263403241E-2</v>
      </c>
      <c r="Q8" s="189">
        <f t="shared" si="2"/>
        <v>2.7088516561291671</v>
      </c>
      <c r="R8" s="190">
        <f t="shared" si="2"/>
        <v>2.6347132700389766</v>
      </c>
      <c r="S8" s="182">
        <f t="shared" ref="S8:S18" si="3">(R8-Q8)/Q8</f>
        <v>-2.7368935438912553E-2</v>
      </c>
    </row>
    <row r="9" spans="1:19" ht="24" customHeight="1" x14ac:dyDescent="0.25">
      <c r="A9" s="8"/>
      <c r="B9" t="s">
        <v>37</v>
      </c>
      <c r="E9" s="19">
        <v>64803.589999999982</v>
      </c>
      <c r="F9" s="140">
        <v>58510.53</v>
      </c>
      <c r="G9" s="247">
        <f>E9/E7</f>
        <v>0.14393249957500084</v>
      </c>
      <c r="H9" s="215">
        <f>F9/F7</f>
        <v>0.13098848531871027</v>
      </c>
      <c r="I9" s="182">
        <f t="shared" si="0"/>
        <v>-9.710974345711379E-2</v>
      </c>
      <c r="K9" s="19">
        <v>11371.702000000001</v>
      </c>
      <c r="L9" s="140">
        <v>10500.192000000005</v>
      </c>
      <c r="M9" s="247">
        <f>K9/K7</f>
        <v>9.9004880845652649E-2</v>
      </c>
      <c r="N9" s="215">
        <f>L9/L7</f>
        <v>9.3480165256021958E-2</v>
      </c>
      <c r="O9" s="182">
        <f t="shared" si="1"/>
        <v>-7.6638483843491187E-2</v>
      </c>
      <c r="Q9" s="189">
        <f t="shared" si="2"/>
        <v>1.7547950661375402</v>
      </c>
      <c r="R9" s="190">
        <f t="shared" si="2"/>
        <v>1.7945815906982903</v>
      </c>
      <c r="S9" s="182">
        <f t="shared" si="3"/>
        <v>2.2673031927496652E-2</v>
      </c>
    </row>
    <row r="10" spans="1:19" ht="24" customHeight="1" thickBot="1" x14ac:dyDescent="0.3">
      <c r="A10" s="8"/>
      <c r="B10" t="s">
        <v>36</v>
      </c>
      <c r="E10" s="19">
        <v>8203.66</v>
      </c>
      <c r="F10" s="140">
        <v>6094.6399999999985</v>
      </c>
      <c r="G10" s="247">
        <f>E10/E7</f>
        <v>1.8220800567737862E-2</v>
      </c>
      <c r="H10" s="215">
        <f>F10/F7</f>
        <v>1.3644170752902498E-2</v>
      </c>
      <c r="I10" s="186">
        <f t="shared" si="0"/>
        <v>-0.2570828142560761</v>
      </c>
      <c r="K10" s="19">
        <v>1302.6449999999998</v>
      </c>
      <c r="L10" s="140">
        <v>1158.1990000000001</v>
      </c>
      <c r="M10" s="247">
        <f>K10/K7</f>
        <v>1.134115306654933E-2</v>
      </c>
      <c r="N10" s="215">
        <f>L10/L7</f>
        <v>1.0311109922500401E-2</v>
      </c>
      <c r="O10" s="209">
        <f t="shared" si="1"/>
        <v>-0.11088669591484995</v>
      </c>
      <c r="Q10" s="189">
        <f t="shared" si="2"/>
        <v>1.5878827255151968</v>
      </c>
      <c r="R10" s="190">
        <f t="shared" si="2"/>
        <v>1.9003567068768628</v>
      </c>
      <c r="S10" s="182">
        <f t="shared" si="3"/>
        <v>0.19678656133769709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656637.47000000044</v>
      </c>
      <c r="F11" s="145">
        <v>749539.05000000237</v>
      </c>
      <c r="G11" s="243">
        <f>E11/E15</f>
        <v>0.59323626382040373</v>
      </c>
      <c r="H11" s="244">
        <f>F11/F15</f>
        <v>0.62658775711477022</v>
      </c>
      <c r="I11" s="164">
        <f t="shared" si="0"/>
        <v>0.14148077781793639</v>
      </c>
      <c r="J11" s="1"/>
      <c r="K11" s="17">
        <v>213647.31599999982</v>
      </c>
      <c r="L11" s="145">
        <v>234373.35600000032</v>
      </c>
      <c r="M11" s="243">
        <f>K11/K15</f>
        <v>0.6503578352422148</v>
      </c>
      <c r="N11" s="244">
        <f>L11/L15</f>
        <v>0.67601451627005393</v>
      </c>
      <c r="O11" s="164">
        <f t="shared" si="1"/>
        <v>9.7010533003843213E-2</v>
      </c>
      <c r="Q11" s="191">
        <f t="shared" si="2"/>
        <v>3.2536570902662572</v>
      </c>
      <c r="R11" s="192">
        <f t="shared" si="2"/>
        <v>3.1268998726617325</v>
      </c>
      <c r="S11" s="57">
        <f t="shared" si="3"/>
        <v>-3.8958382548589868E-2</v>
      </c>
    </row>
    <row r="12" spans="1:19" s="3" customFormat="1" ht="24" customHeight="1" x14ac:dyDescent="0.25">
      <c r="A12" s="46"/>
      <c r="B12" s="3" t="s">
        <v>33</v>
      </c>
      <c r="E12" s="31">
        <v>612084.84000000043</v>
      </c>
      <c r="F12" s="141">
        <v>703414.4500000024</v>
      </c>
      <c r="G12" s="247">
        <f>E12/E11</f>
        <v>0.93215033860312602</v>
      </c>
      <c r="H12" s="215">
        <f>F12/F11</f>
        <v>0.9384627125164462</v>
      </c>
      <c r="I12" s="206">
        <f t="shared" si="0"/>
        <v>0.14921070418931123</v>
      </c>
      <c r="K12" s="31">
        <v>205889.78899999982</v>
      </c>
      <c r="L12" s="141">
        <v>226332.91500000033</v>
      </c>
      <c r="M12" s="247">
        <f>K12/K11</f>
        <v>0.96369003297003741</v>
      </c>
      <c r="N12" s="215">
        <f>L12/L11</f>
        <v>0.96569387776313631</v>
      </c>
      <c r="O12" s="206">
        <f t="shared" si="1"/>
        <v>9.9291597214665808E-2</v>
      </c>
      <c r="Q12" s="189">
        <f t="shared" si="2"/>
        <v>3.3637459310379207</v>
      </c>
      <c r="R12" s="190">
        <f t="shared" si="2"/>
        <v>3.2176324356145876</v>
      </c>
      <c r="S12" s="182">
        <f t="shared" si="3"/>
        <v>-4.343773234331294E-2</v>
      </c>
    </row>
    <row r="13" spans="1:19" ht="24" customHeight="1" x14ac:dyDescent="0.25">
      <c r="A13" s="8"/>
      <c r="B13" s="3" t="s">
        <v>37</v>
      </c>
      <c r="D13" s="3"/>
      <c r="E13" s="19">
        <v>41214.829999999987</v>
      </c>
      <c r="F13" s="140">
        <v>43995.240000000027</v>
      </c>
      <c r="G13" s="247">
        <f>E13/E11</f>
        <v>6.2766491226886517E-2</v>
      </c>
      <c r="H13" s="215">
        <f>F13/F11</f>
        <v>5.8696394804246543E-2</v>
      </c>
      <c r="I13" s="182">
        <f t="shared" si="0"/>
        <v>6.7461396783634456E-2</v>
      </c>
      <c r="K13" s="19">
        <v>7423.9760000000015</v>
      </c>
      <c r="L13" s="140">
        <v>7748.7200000000012</v>
      </c>
      <c r="M13" s="247">
        <f>K13/K11</f>
        <v>3.4748744515002511E-2</v>
      </c>
      <c r="N13" s="215">
        <f>L13/L11</f>
        <v>3.3061437239478665E-2</v>
      </c>
      <c r="O13" s="182">
        <f t="shared" si="1"/>
        <v>4.3742598305813438E-2</v>
      </c>
      <c r="Q13" s="189">
        <f t="shared" si="2"/>
        <v>1.8012875462545894</v>
      </c>
      <c r="R13" s="190">
        <f t="shared" si="2"/>
        <v>1.7612632639349157</v>
      </c>
      <c r="S13" s="182">
        <f t="shared" si="3"/>
        <v>-2.2219818486446566E-2</v>
      </c>
    </row>
    <row r="14" spans="1:19" ht="24" customHeight="1" thickBot="1" x14ac:dyDescent="0.3">
      <c r="A14" s="8"/>
      <c r="B14" t="s">
        <v>36</v>
      </c>
      <c r="E14" s="19">
        <v>3337.7999999999997</v>
      </c>
      <c r="F14" s="140">
        <v>2129.3599999999997</v>
      </c>
      <c r="G14" s="247">
        <f>E14/E11</f>
        <v>5.0831701699874015E-3</v>
      </c>
      <c r="H14" s="215">
        <f>F14/F11</f>
        <v>2.8408926793073597E-3</v>
      </c>
      <c r="I14" s="186">
        <f t="shared" si="0"/>
        <v>-0.36204685721133684</v>
      </c>
      <c r="K14" s="19">
        <v>333.55099999999999</v>
      </c>
      <c r="L14" s="140">
        <v>291.721</v>
      </c>
      <c r="M14" s="247">
        <f>K14/K11</f>
        <v>1.5612225149601237E-3</v>
      </c>
      <c r="N14" s="215">
        <f>L14/L11</f>
        <v>1.2446849973851107E-3</v>
      </c>
      <c r="O14" s="209">
        <f t="shared" si="1"/>
        <v>-0.12540810850514611</v>
      </c>
      <c r="Q14" s="189">
        <f t="shared" si="2"/>
        <v>0.99931391934807368</v>
      </c>
      <c r="R14" s="190">
        <f t="shared" si="2"/>
        <v>1.3699938009542776</v>
      </c>
      <c r="S14" s="182">
        <f t="shared" si="3"/>
        <v>0.3709343725023122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1106873.45</v>
      </c>
      <c r="F15" s="145">
        <v>1196223.5800000024</v>
      </c>
      <c r="G15" s="243">
        <f>G7+G11</f>
        <v>0.99999999999999978</v>
      </c>
      <c r="H15" s="244">
        <f>H7+H11</f>
        <v>1</v>
      </c>
      <c r="I15" s="164">
        <f t="shared" si="0"/>
        <v>8.0722985992664698E-2</v>
      </c>
      <c r="J15" s="1"/>
      <c r="K15" s="17">
        <v>328507.3299999999</v>
      </c>
      <c r="L15" s="145">
        <v>346698.70300000033</v>
      </c>
      <c r="M15" s="243">
        <f>M7+M11</f>
        <v>1</v>
      </c>
      <c r="N15" s="244">
        <f>N7+N11</f>
        <v>0.99999999999999978</v>
      </c>
      <c r="O15" s="164">
        <f t="shared" si="1"/>
        <v>5.5375851126367358E-2</v>
      </c>
      <c r="Q15" s="191">
        <f t="shared" si="2"/>
        <v>2.9678851724196647</v>
      </c>
      <c r="R15" s="192">
        <f t="shared" si="2"/>
        <v>2.8982767836761725</v>
      </c>
      <c r="S15" s="57">
        <f t="shared" si="3"/>
        <v>-2.3453868562826399E-2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989313.56999999983</v>
      </c>
      <c r="F16" s="181">
        <f t="shared" ref="F16:F17" si="4">F8+F12</f>
        <v>1085493.8100000024</v>
      </c>
      <c r="G16" s="245">
        <f>E16/E15</f>
        <v>0.89379103817152705</v>
      </c>
      <c r="H16" s="246">
        <f>F16/F15</f>
        <v>0.90743388455860419</v>
      </c>
      <c r="I16" s="207">
        <f t="shared" si="0"/>
        <v>9.7219165810090491E-2</v>
      </c>
      <c r="J16" s="3"/>
      <c r="K16" s="180">
        <f t="shared" ref="K16:L18" si="5">K8+K12</f>
        <v>308075.45599999989</v>
      </c>
      <c r="L16" s="181">
        <f t="shared" si="5"/>
        <v>326999.87100000028</v>
      </c>
      <c r="M16" s="250">
        <f>K16/K15</f>
        <v>0.93780390227517907</v>
      </c>
      <c r="N16" s="246">
        <f>L16/L15</f>
        <v>0.94318169687528353</v>
      </c>
      <c r="O16" s="207">
        <f t="shared" si="1"/>
        <v>6.1427856817001331E-2</v>
      </c>
      <c r="P16" s="3"/>
      <c r="Q16" s="189">
        <f t="shared" si="2"/>
        <v>3.1140324497924348</v>
      </c>
      <c r="R16" s="190">
        <f t="shared" si="2"/>
        <v>3.0124526550731741</v>
      </c>
      <c r="S16" s="182">
        <f t="shared" si="3"/>
        <v>-3.262001804959723E-2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106018.41999999997</v>
      </c>
      <c r="F17" s="140">
        <f t="shared" si="4"/>
        <v>102505.77000000002</v>
      </c>
      <c r="G17" s="248">
        <f>E17/E15</f>
        <v>9.5781880033349767E-2</v>
      </c>
      <c r="H17" s="215">
        <f>F17/F15</f>
        <v>8.5691146466114476E-2</v>
      </c>
      <c r="I17" s="182">
        <f t="shared" si="0"/>
        <v>-3.3132450002555699E-2</v>
      </c>
      <c r="K17" s="19">
        <f t="shared" si="5"/>
        <v>18795.678000000004</v>
      </c>
      <c r="L17" s="140">
        <f t="shared" si="5"/>
        <v>18248.912000000004</v>
      </c>
      <c r="M17" s="247">
        <f>K17/K15</f>
        <v>5.7215399120622387E-2</v>
      </c>
      <c r="N17" s="215">
        <f>L17/L15</f>
        <v>5.2636228062266463E-2</v>
      </c>
      <c r="O17" s="182">
        <f t="shared" si="1"/>
        <v>-2.908998547432019E-2</v>
      </c>
      <c r="Q17" s="189">
        <f t="shared" si="2"/>
        <v>1.7728690919936374</v>
      </c>
      <c r="R17" s="190">
        <f t="shared" si="2"/>
        <v>1.7802814417178663</v>
      </c>
      <c r="S17" s="182">
        <f t="shared" si="3"/>
        <v>4.1809910036242461E-3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11541.46</v>
      </c>
      <c r="F18" s="142">
        <f>F10+F14</f>
        <v>8223.9999999999982</v>
      </c>
      <c r="G18" s="249">
        <f>E18/E15</f>
        <v>1.042708179512301E-2</v>
      </c>
      <c r="H18" s="221">
        <f>F18/F15</f>
        <v>6.8749689752813448E-3</v>
      </c>
      <c r="I18" s="208">
        <f t="shared" si="0"/>
        <v>-0.28743850431401236</v>
      </c>
      <c r="K18" s="21">
        <f t="shared" si="5"/>
        <v>1636.1959999999997</v>
      </c>
      <c r="L18" s="142">
        <f t="shared" si="5"/>
        <v>1449.92</v>
      </c>
      <c r="M18" s="249">
        <f>K18/K15</f>
        <v>4.9806986041985735E-3</v>
      </c>
      <c r="N18" s="221">
        <f>L18/L15</f>
        <v>4.1820750624498261E-3</v>
      </c>
      <c r="O18" s="208">
        <f t="shared" si="1"/>
        <v>-0.11384699632562337</v>
      </c>
      <c r="Q18" s="193">
        <f t="shared" si="2"/>
        <v>1.4176681286423034</v>
      </c>
      <c r="R18" s="194">
        <f t="shared" si="2"/>
        <v>1.7630350194552533</v>
      </c>
      <c r="S18" s="186">
        <f t="shared" si="3"/>
        <v>0.24361617774655536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134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8"/>
      <c r="D4" s="366" t="s">
        <v>104</v>
      </c>
      <c r="E4" s="358"/>
      <c r="F4" s="130" t="s">
        <v>0</v>
      </c>
      <c r="H4" s="375" t="s">
        <v>19</v>
      </c>
      <c r="I4" s="376"/>
      <c r="J4" s="366" t="s">
        <v>104</v>
      </c>
      <c r="K4" s="359"/>
      <c r="L4" s="130" t="s">
        <v>0</v>
      </c>
      <c r="N4" s="357" t="s">
        <v>22</v>
      </c>
      <c r="O4" s="358"/>
      <c r="P4" s="130" t="s">
        <v>0</v>
      </c>
    </row>
    <row r="5" spans="1:16" x14ac:dyDescent="0.25">
      <c r="A5" s="373"/>
      <c r="B5" s="367" t="s">
        <v>178</v>
      </c>
      <c r="C5" s="361"/>
      <c r="D5" s="367" t="str">
        <f>B5</f>
        <v>jan-set</v>
      </c>
      <c r="E5" s="361"/>
      <c r="F5" s="131" t="s">
        <v>149</v>
      </c>
      <c r="H5" s="355" t="str">
        <f>B5</f>
        <v>jan-set</v>
      </c>
      <c r="I5" s="361"/>
      <c r="J5" s="367" t="str">
        <f>B5</f>
        <v>jan-set</v>
      </c>
      <c r="K5" s="356"/>
      <c r="L5" s="131" t="str">
        <f>F5</f>
        <v>2024/2023</v>
      </c>
      <c r="N5" s="355" t="str">
        <f>B5</f>
        <v>jan-set</v>
      </c>
      <c r="O5" s="356"/>
      <c r="P5" s="131" t="str">
        <f>F5</f>
        <v>2024/2023</v>
      </c>
    </row>
    <row r="6" spans="1:16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188</v>
      </c>
      <c r="B7" s="39">
        <v>138537.15000000002</v>
      </c>
      <c r="C7" s="147">
        <v>158397.06999999995</v>
      </c>
      <c r="D7" s="247">
        <f>B7/$B$33</f>
        <v>0.12516078509246026</v>
      </c>
      <c r="E7" s="246">
        <f>C7/$C$33</f>
        <v>0.13241426824239666</v>
      </c>
      <c r="F7" s="52">
        <f>(C7-B7)/B7</f>
        <v>0.14335447206760007</v>
      </c>
      <c r="H7" s="39">
        <v>45357.97800000001</v>
      </c>
      <c r="I7" s="147">
        <v>51631.417000000001</v>
      </c>
      <c r="J7" s="247">
        <f>H7/$H$33</f>
        <v>0.13807295563237512</v>
      </c>
      <c r="K7" s="246">
        <f>I7/$I$33</f>
        <v>0.14892301745934142</v>
      </c>
      <c r="L7" s="52">
        <f>(I7-H7)/H7</f>
        <v>0.13830949430770459</v>
      </c>
      <c r="N7" s="27">
        <f t="shared" ref="N7:O33" si="0">(H7/B7)*10</f>
        <v>3.2740660537624748</v>
      </c>
      <c r="O7" s="151">
        <f t="shared" si="0"/>
        <v>3.259619448768845</v>
      </c>
      <c r="P7" s="61">
        <f>(O7-N7)/N7</f>
        <v>-4.4124354110168735E-3</v>
      </c>
    </row>
    <row r="8" spans="1:16" ht="20.100000000000001" customHeight="1" x14ac:dyDescent="0.25">
      <c r="A8" s="8" t="s">
        <v>187</v>
      </c>
      <c r="B8" s="19">
        <v>133174.15</v>
      </c>
      <c r="C8" s="140">
        <v>130061.46</v>
      </c>
      <c r="D8" s="247">
        <f t="shared" ref="D8:D32" si="1">B8/$B$33</f>
        <v>0.12031560608848287</v>
      </c>
      <c r="E8" s="215">
        <f t="shared" ref="E8:E32" si="2">C8/$C$33</f>
        <v>0.10872671478353577</v>
      </c>
      <c r="F8" s="52">
        <f t="shared" ref="F8:F33" si="3">(C8-B8)/B8</f>
        <v>-2.3373079535330153E-2</v>
      </c>
      <c r="H8" s="19">
        <v>41963.623999999982</v>
      </c>
      <c r="I8" s="140">
        <v>40676.762000000017</v>
      </c>
      <c r="J8" s="247">
        <f t="shared" ref="J8:J32" si="4">H8/$H$33</f>
        <v>0.1277402973017375</v>
      </c>
      <c r="K8" s="215">
        <f t="shared" ref="K8:K32" si="5">I8/$I$33</f>
        <v>0.11732597107523657</v>
      </c>
      <c r="L8" s="52">
        <f t="shared" ref="L8:L33" si="6">(I8-H8)/H8</f>
        <v>-3.0666131218789996E-2</v>
      </c>
      <c r="N8" s="27">
        <f t="shared" si="0"/>
        <v>3.1510337404068265</v>
      </c>
      <c r="O8" s="152">
        <f t="shared" si="0"/>
        <v>3.1275031050704811</v>
      </c>
      <c r="P8" s="52">
        <f t="shared" ref="P8:P71" si="7">(O8-N8)/N8</f>
        <v>-7.4675923125175261E-3</v>
      </c>
    </row>
    <row r="9" spans="1:16" ht="20.100000000000001" customHeight="1" x14ac:dyDescent="0.25">
      <c r="A9" s="8" t="s">
        <v>189</v>
      </c>
      <c r="B9" s="19">
        <v>94160.989999999991</v>
      </c>
      <c r="C9" s="140">
        <v>99037.289999999964</v>
      </c>
      <c r="D9" s="247">
        <f t="shared" si="1"/>
        <v>8.5069336517196267E-2</v>
      </c>
      <c r="E9" s="215">
        <f t="shared" si="2"/>
        <v>8.2791621613076724E-2</v>
      </c>
      <c r="F9" s="52">
        <f t="shared" si="3"/>
        <v>5.178683868977986E-2</v>
      </c>
      <c r="H9" s="19">
        <v>27956.600999999991</v>
      </c>
      <c r="I9" s="140">
        <v>30088.531999999988</v>
      </c>
      <c r="J9" s="247">
        <f t="shared" si="4"/>
        <v>8.5101909293774342E-2</v>
      </c>
      <c r="K9" s="215">
        <f t="shared" si="5"/>
        <v>8.678582221289706E-2</v>
      </c>
      <c r="L9" s="52">
        <f t="shared" si="6"/>
        <v>7.625859094959353E-2</v>
      </c>
      <c r="N9" s="27">
        <f t="shared" si="0"/>
        <v>2.9690215661496335</v>
      </c>
      <c r="O9" s="152">
        <f t="shared" si="0"/>
        <v>3.0381013050740786</v>
      </c>
      <c r="P9" s="52">
        <f t="shared" si="7"/>
        <v>2.3266836358494667E-2</v>
      </c>
    </row>
    <row r="10" spans="1:16" ht="20.100000000000001" customHeight="1" x14ac:dyDescent="0.25">
      <c r="A10" s="8" t="s">
        <v>190</v>
      </c>
      <c r="B10" s="19">
        <v>71168.539999999994</v>
      </c>
      <c r="C10" s="140">
        <v>71524.67</v>
      </c>
      <c r="D10" s="247">
        <f t="shared" si="1"/>
        <v>6.4296907654619428E-2</v>
      </c>
      <c r="E10" s="215">
        <f t="shared" si="2"/>
        <v>5.9792058270578513E-2</v>
      </c>
      <c r="F10" s="52">
        <f t="shared" si="3"/>
        <v>5.0040368960780242E-3</v>
      </c>
      <c r="H10" s="19">
        <v>26340.748999999993</v>
      </c>
      <c r="I10" s="140">
        <v>27144.128999999994</v>
      </c>
      <c r="J10" s="247">
        <f t="shared" si="4"/>
        <v>8.018313929250831E-2</v>
      </c>
      <c r="K10" s="215">
        <f t="shared" si="5"/>
        <v>7.8293136850875397E-2</v>
      </c>
      <c r="L10" s="52">
        <f t="shared" si="6"/>
        <v>3.0499512371497152E-2</v>
      </c>
      <c r="N10" s="27">
        <f t="shared" si="0"/>
        <v>3.7011787792752235</v>
      </c>
      <c r="O10" s="152">
        <f t="shared" si="0"/>
        <v>3.7950722457020762</v>
      </c>
      <c r="P10" s="52">
        <f t="shared" si="7"/>
        <v>2.5368530413232081E-2</v>
      </c>
    </row>
    <row r="11" spans="1:16" ht="20.100000000000001" customHeight="1" x14ac:dyDescent="0.25">
      <c r="A11" s="8" t="s">
        <v>156</v>
      </c>
      <c r="B11" s="19">
        <v>92857.329999999987</v>
      </c>
      <c r="C11" s="140">
        <v>96290.19</v>
      </c>
      <c r="D11" s="247">
        <f t="shared" si="1"/>
        <v>8.3891550565243042E-2</v>
      </c>
      <c r="E11" s="215">
        <f t="shared" si="2"/>
        <v>8.049514456152089E-2</v>
      </c>
      <c r="F11" s="52">
        <f t="shared" si="3"/>
        <v>3.6969187031330918E-2</v>
      </c>
      <c r="H11" s="19">
        <v>22237.848999999998</v>
      </c>
      <c r="I11" s="140">
        <v>23172.566999999995</v>
      </c>
      <c r="J11" s="247">
        <f t="shared" si="4"/>
        <v>6.7693615847171512E-2</v>
      </c>
      <c r="K11" s="215">
        <f t="shared" si="5"/>
        <v>6.6837766624122635E-2</v>
      </c>
      <c r="L11" s="52">
        <f t="shared" si="6"/>
        <v>4.2032752358377702E-2</v>
      </c>
      <c r="N11" s="27">
        <f t="shared" si="0"/>
        <v>2.394840450398477</v>
      </c>
      <c r="O11" s="152">
        <f t="shared" si="0"/>
        <v>2.4065345597511016</v>
      </c>
      <c r="P11" s="52">
        <f t="shared" si="7"/>
        <v>4.8830431900708975E-3</v>
      </c>
    </row>
    <row r="12" spans="1:16" ht="20.100000000000001" customHeight="1" x14ac:dyDescent="0.25">
      <c r="A12" s="8" t="s">
        <v>192</v>
      </c>
      <c r="B12" s="19">
        <v>39311.659999999989</v>
      </c>
      <c r="C12" s="140">
        <v>104323.09999999995</v>
      </c>
      <c r="D12" s="247">
        <f t="shared" si="1"/>
        <v>3.5515948096866902E-2</v>
      </c>
      <c r="E12" s="215">
        <f t="shared" si="2"/>
        <v>8.7210369151893827E-2</v>
      </c>
      <c r="F12" s="52">
        <f t="shared" si="3"/>
        <v>1.653744461566873</v>
      </c>
      <c r="H12" s="19">
        <v>7848.762999999999</v>
      </c>
      <c r="I12" s="140">
        <v>21174.533000000007</v>
      </c>
      <c r="J12" s="247">
        <f t="shared" si="4"/>
        <v>2.3892200518021926E-2</v>
      </c>
      <c r="K12" s="215">
        <f t="shared" si="5"/>
        <v>6.1074739584474347E-2</v>
      </c>
      <c r="L12" s="52">
        <f t="shared" si="6"/>
        <v>1.6978178599608638</v>
      </c>
      <c r="N12" s="27">
        <f t="shared" si="0"/>
        <v>1.9965483523209149</v>
      </c>
      <c r="O12" s="152">
        <f t="shared" si="0"/>
        <v>2.0297070351628754</v>
      </c>
      <c r="P12" s="52">
        <f t="shared" si="7"/>
        <v>1.6608003910055465E-2</v>
      </c>
    </row>
    <row r="13" spans="1:16" ht="20.100000000000001" customHeight="1" x14ac:dyDescent="0.25">
      <c r="A13" s="8" t="s">
        <v>157</v>
      </c>
      <c r="B13" s="19">
        <v>71369.480000000025</v>
      </c>
      <c r="C13" s="140">
        <v>79218.540000000008</v>
      </c>
      <c r="D13" s="247">
        <f t="shared" si="1"/>
        <v>6.4478446022894528E-2</v>
      </c>
      <c r="E13" s="215">
        <f t="shared" si="2"/>
        <v>6.6223857583546417E-2</v>
      </c>
      <c r="F13" s="52">
        <f t="shared" si="3"/>
        <v>0.1099778224529586</v>
      </c>
      <c r="H13" s="19">
        <v>18471.316000000003</v>
      </c>
      <c r="I13" s="140">
        <v>19410.018000000004</v>
      </c>
      <c r="J13" s="247">
        <f t="shared" si="4"/>
        <v>5.6228017804047188E-2</v>
      </c>
      <c r="K13" s="215">
        <f t="shared" si="5"/>
        <v>5.5985262800363034E-2</v>
      </c>
      <c r="L13" s="52">
        <f t="shared" si="6"/>
        <v>5.0819443509060265E-2</v>
      </c>
      <c r="N13" s="27">
        <f t="shared" si="0"/>
        <v>2.5881253443348609</v>
      </c>
      <c r="O13" s="152">
        <f t="shared" si="0"/>
        <v>2.450186282150618</v>
      </c>
      <c r="P13" s="52">
        <f t="shared" si="7"/>
        <v>-5.3296901746345965E-2</v>
      </c>
    </row>
    <row r="14" spans="1:16" ht="20.100000000000001" customHeight="1" x14ac:dyDescent="0.25">
      <c r="A14" s="8" t="s">
        <v>193</v>
      </c>
      <c r="B14" s="19">
        <v>37360.119999999981</v>
      </c>
      <c r="C14" s="140">
        <v>33432.550000000003</v>
      </c>
      <c r="D14" s="247">
        <f t="shared" si="1"/>
        <v>3.3752837779242054E-2</v>
      </c>
      <c r="E14" s="215">
        <f t="shared" si="2"/>
        <v>2.7948412453130227E-2</v>
      </c>
      <c r="F14" s="52">
        <f t="shared" si="3"/>
        <v>-0.10512733899141598</v>
      </c>
      <c r="H14" s="19">
        <v>15767.362000000003</v>
      </c>
      <c r="I14" s="140">
        <v>13660.233</v>
      </c>
      <c r="J14" s="247">
        <f t="shared" si="4"/>
        <v>4.7996986855666217E-2</v>
      </c>
      <c r="K14" s="215">
        <f t="shared" si="5"/>
        <v>3.9400877135672488E-2</v>
      </c>
      <c r="L14" s="52">
        <f t="shared" si="6"/>
        <v>-0.13363865179222767</v>
      </c>
      <c r="N14" s="27">
        <f t="shared" si="0"/>
        <v>4.2203724185040121</v>
      </c>
      <c r="O14" s="152">
        <f t="shared" si="0"/>
        <v>4.085908194259785</v>
      </c>
      <c r="P14" s="52">
        <f t="shared" si="7"/>
        <v>-3.1860748509936095E-2</v>
      </c>
    </row>
    <row r="15" spans="1:16" ht="20.100000000000001" customHeight="1" x14ac:dyDescent="0.25">
      <c r="A15" s="8" t="s">
        <v>162</v>
      </c>
      <c r="B15" s="19">
        <v>54644.51</v>
      </c>
      <c r="C15" s="140">
        <v>54382.590000000026</v>
      </c>
      <c r="D15" s="247">
        <f t="shared" si="1"/>
        <v>4.936834468294457E-2</v>
      </c>
      <c r="E15" s="215">
        <f t="shared" si="2"/>
        <v>4.5461894339183698E-2</v>
      </c>
      <c r="F15" s="52">
        <f t="shared" si="3"/>
        <v>-4.7931622042173385E-3</v>
      </c>
      <c r="H15" s="19">
        <v>14024.038999999997</v>
      </c>
      <c r="I15" s="140">
        <v>13403.547999999997</v>
      </c>
      <c r="J15" s="247">
        <f t="shared" si="4"/>
        <v>4.2690185938925623E-2</v>
      </c>
      <c r="K15" s="215">
        <f t="shared" si="5"/>
        <v>3.8660508055030143E-2</v>
      </c>
      <c r="L15" s="52">
        <f t="shared" si="6"/>
        <v>-4.4244814207946806E-2</v>
      </c>
      <c r="N15" s="27">
        <f t="shared" si="0"/>
        <v>2.5664131675807864</v>
      </c>
      <c r="O15" s="152">
        <f t="shared" si="0"/>
        <v>2.464676287024945</v>
      </c>
      <c r="P15" s="52">
        <f t="shared" si="7"/>
        <v>-3.9641660914537406E-2</v>
      </c>
    </row>
    <row r="16" spans="1:16" ht="20.100000000000001" customHeight="1" x14ac:dyDescent="0.25">
      <c r="A16" s="8" t="s">
        <v>155</v>
      </c>
      <c r="B16" s="19">
        <v>51653.15</v>
      </c>
      <c r="C16" s="140">
        <v>41250.079999999994</v>
      </c>
      <c r="D16" s="247">
        <f t="shared" si="1"/>
        <v>4.6665813512827517E-2</v>
      </c>
      <c r="E16" s="215">
        <f t="shared" si="2"/>
        <v>3.4483587089965254E-2</v>
      </c>
      <c r="F16" s="52">
        <f t="shared" si="3"/>
        <v>-0.20140243141028197</v>
      </c>
      <c r="H16" s="19">
        <v>11859.680000000004</v>
      </c>
      <c r="I16" s="140">
        <v>10232.228000000005</v>
      </c>
      <c r="J16" s="247">
        <f t="shared" si="4"/>
        <v>3.6101721078796035E-2</v>
      </c>
      <c r="K16" s="215">
        <f t="shared" si="5"/>
        <v>2.9513314908478354E-2</v>
      </c>
      <c r="L16" s="52">
        <f t="shared" si="6"/>
        <v>-0.13722562497470411</v>
      </c>
      <c r="N16" s="27">
        <f t="shared" si="0"/>
        <v>2.2960226046233392</v>
      </c>
      <c r="O16" s="152">
        <f t="shared" si="0"/>
        <v>2.480535310476975</v>
      </c>
      <c r="P16" s="52">
        <f t="shared" si="7"/>
        <v>8.0361885585139931E-2</v>
      </c>
    </row>
    <row r="17" spans="1:16" ht="20.100000000000001" customHeight="1" x14ac:dyDescent="0.25">
      <c r="A17" s="8" t="s">
        <v>159</v>
      </c>
      <c r="B17" s="19">
        <v>36551.039999999986</v>
      </c>
      <c r="C17" s="140">
        <v>39185.280000000013</v>
      </c>
      <c r="D17" s="247">
        <f t="shared" si="1"/>
        <v>3.3021877975300602E-2</v>
      </c>
      <c r="E17" s="215">
        <f t="shared" si="2"/>
        <v>3.2757488361832857E-2</v>
      </c>
      <c r="F17" s="52">
        <f t="shared" si="3"/>
        <v>7.2070179124862882E-2</v>
      </c>
      <c r="H17" s="19">
        <v>9893.8770000000004</v>
      </c>
      <c r="I17" s="140">
        <v>10063.855999999998</v>
      </c>
      <c r="J17" s="247">
        <f t="shared" si="4"/>
        <v>3.011767499982421E-2</v>
      </c>
      <c r="K17" s="215">
        <f t="shared" si="5"/>
        <v>2.9027671326477395E-2</v>
      </c>
      <c r="L17" s="52">
        <f t="shared" si="6"/>
        <v>1.7180221666389984E-2</v>
      </c>
      <c r="N17" s="27">
        <f t="shared" si="0"/>
        <v>2.7068660700215381</v>
      </c>
      <c r="O17" s="152">
        <f t="shared" si="0"/>
        <v>2.5682746174073516</v>
      </c>
      <c r="P17" s="52">
        <f t="shared" si="7"/>
        <v>-5.11999666880762E-2</v>
      </c>
    </row>
    <row r="18" spans="1:16" ht="20.100000000000001" customHeight="1" x14ac:dyDescent="0.25">
      <c r="A18" s="8" t="s">
        <v>164</v>
      </c>
      <c r="B18" s="19">
        <v>32198.070000000003</v>
      </c>
      <c r="C18" s="140">
        <v>36230.999999999993</v>
      </c>
      <c r="D18" s="247">
        <f t="shared" si="1"/>
        <v>2.9089206177996239E-2</v>
      </c>
      <c r="E18" s="215">
        <f t="shared" si="2"/>
        <v>3.0287816262575273E-2</v>
      </c>
      <c r="F18" s="52">
        <f t="shared" si="3"/>
        <v>0.12525378073903154</v>
      </c>
      <c r="H18" s="19">
        <v>7238.9210000000012</v>
      </c>
      <c r="I18" s="140">
        <v>7959.13</v>
      </c>
      <c r="J18" s="247">
        <f t="shared" si="4"/>
        <v>2.203579749651249E-2</v>
      </c>
      <c r="K18" s="215">
        <f t="shared" si="5"/>
        <v>2.2956907340954208E-2</v>
      </c>
      <c r="L18" s="52">
        <f t="shared" si="6"/>
        <v>9.9491208703617398E-2</v>
      </c>
      <c r="N18" s="27">
        <f t="shared" si="0"/>
        <v>2.2482468669705979</v>
      </c>
      <c r="O18" s="152">
        <f t="shared" si="0"/>
        <v>2.1967734812729436</v>
      </c>
      <c r="P18" s="52">
        <f t="shared" si="7"/>
        <v>-2.2894899334169747E-2</v>
      </c>
    </row>
    <row r="19" spans="1:16" ht="20.100000000000001" customHeight="1" x14ac:dyDescent="0.25">
      <c r="A19" s="8" t="s">
        <v>195</v>
      </c>
      <c r="B19" s="19">
        <v>24281.779999999992</v>
      </c>
      <c r="C19" s="140">
        <v>24832.649999999991</v>
      </c>
      <c r="D19" s="247">
        <f t="shared" si="1"/>
        <v>2.1937268438410911E-2</v>
      </c>
      <c r="E19" s="215">
        <f t="shared" si="2"/>
        <v>2.0759204562745708E-2</v>
      </c>
      <c r="F19" s="52">
        <f t="shared" si="3"/>
        <v>2.2686557575268336E-2</v>
      </c>
      <c r="H19" s="19">
        <v>6890.4679999999998</v>
      </c>
      <c r="I19" s="140">
        <v>7398.9609999999984</v>
      </c>
      <c r="J19" s="247">
        <f t="shared" si="4"/>
        <v>2.0975081438822082E-2</v>
      </c>
      <c r="K19" s="215">
        <f t="shared" si="5"/>
        <v>2.1341184538553066E-2</v>
      </c>
      <c r="L19" s="52">
        <f t="shared" si="6"/>
        <v>7.3796583918537689E-2</v>
      </c>
      <c r="N19" s="27">
        <f t="shared" si="0"/>
        <v>2.8377112386324237</v>
      </c>
      <c r="O19" s="152">
        <f t="shared" si="0"/>
        <v>2.9795293696001037</v>
      </c>
      <c r="P19" s="52">
        <f t="shared" si="7"/>
        <v>4.9976237552636381E-2</v>
      </c>
    </row>
    <row r="20" spans="1:16" ht="20.100000000000001" customHeight="1" x14ac:dyDescent="0.25">
      <c r="A20" s="8" t="s">
        <v>191</v>
      </c>
      <c r="B20" s="19">
        <v>20132.369999999995</v>
      </c>
      <c r="C20" s="140">
        <v>20374.400000000009</v>
      </c>
      <c r="D20" s="247">
        <f t="shared" si="1"/>
        <v>1.8188502036976313E-2</v>
      </c>
      <c r="E20" s="215">
        <f t="shared" si="2"/>
        <v>1.7032267496348816E-2</v>
      </c>
      <c r="F20" s="52">
        <f t="shared" si="3"/>
        <v>1.2021932837515575E-2</v>
      </c>
      <c r="H20" s="19">
        <v>7226.6670000000022</v>
      </c>
      <c r="I20" s="140">
        <v>6869.8050000000021</v>
      </c>
      <c r="J20" s="247">
        <f t="shared" si="4"/>
        <v>2.1998495436920701E-2</v>
      </c>
      <c r="K20" s="215">
        <f t="shared" si="5"/>
        <v>1.9814914046563378E-2</v>
      </c>
      <c r="L20" s="52">
        <f t="shared" si="6"/>
        <v>-4.9381270784996732E-2</v>
      </c>
      <c r="N20" s="27">
        <f t="shared" si="0"/>
        <v>3.589575891959071</v>
      </c>
      <c r="O20" s="152">
        <f t="shared" si="0"/>
        <v>3.3717827273441174</v>
      </c>
      <c r="P20" s="52">
        <f t="shared" si="7"/>
        <v>-6.0673787425090296E-2</v>
      </c>
    </row>
    <row r="21" spans="1:16" ht="20.100000000000001" customHeight="1" x14ac:dyDescent="0.25">
      <c r="A21" s="8" t="s">
        <v>161</v>
      </c>
      <c r="B21" s="19">
        <v>31245.149999999991</v>
      </c>
      <c r="C21" s="140">
        <v>28044.23</v>
      </c>
      <c r="D21" s="247">
        <f t="shared" si="1"/>
        <v>2.8228294752213993E-2</v>
      </c>
      <c r="E21" s="215">
        <f t="shared" si="2"/>
        <v>2.3443970231718736E-2</v>
      </c>
      <c r="F21" s="52">
        <f t="shared" si="3"/>
        <v>-0.10244533951669273</v>
      </c>
      <c r="H21" s="19">
        <v>6929.9310000000014</v>
      </c>
      <c r="I21" s="140">
        <v>6697.0680000000011</v>
      </c>
      <c r="J21" s="247">
        <f t="shared" si="4"/>
        <v>2.1095209656356837E-2</v>
      </c>
      <c r="K21" s="215">
        <f t="shared" si="5"/>
        <v>1.9316680281898844E-2</v>
      </c>
      <c r="L21" s="52">
        <f t="shared" si="6"/>
        <v>-3.3602499072501624E-2</v>
      </c>
      <c r="N21" s="27">
        <f t="shared" si="0"/>
        <v>2.2179221415163646</v>
      </c>
      <c r="O21" s="152">
        <f t="shared" si="0"/>
        <v>2.3880377532205381</v>
      </c>
      <c r="P21" s="52">
        <f t="shared" si="7"/>
        <v>7.6700443410456107E-2</v>
      </c>
    </row>
    <row r="22" spans="1:16" ht="20.100000000000001" customHeight="1" x14ac:dyDescent="0.25">
      <c r="A22" s="8" t="s">
        <v>158</v>
      </c>
      <c r="B22" s="19">
        <v>17999.510000000002</v>
      </c>
      <c r="C22" s="140">
        <v>15674.600000000002</v>
      </c>
      <c r="D22" s="247">
        <f t="shared" si="1"/>
        <v>1.6261578954667316E-2</v>
      </c>
      <c r="E22" s="215">
        <f t="shared" si="2"/>
        <v>1.310340329522681E-2</v>
      </c>
      <c r="F22" s="52">
        <f t="shared" si="3"/>
        <v>-0.12916518282997702</v>
      </c>
      <c r="H22" s="19">
        <v>5730.0780000000004</v>
      </c>
      <c r="I22" s="140">
        <v>4907.1349999999993</v>
      </c>
      <c r="J22" s="247">
        <f t="shared" si="4"/>
        <v>1.7442770607279907E-2</v>
      </c>
      <c r="K22" s="215">
        <f t="shared" si="5"/>
        <v>1.4153889119106399E-2</v>
      </c>
      <c r="L22" s="52">
        <f t="shared" si="6"/>
        <v>-0.14361811479704134</v>
      </c>
      <c r="N22" s="27">
        <f t="shared" si="0"/>
        <v>3.1834633276128073</v>
      </c>
      <c r="O22" s="152">
        <f t="shared" si="0"/>
        <v>3.1306285327855248</v>
      </c>
      <c r="P22" s="52">
        <f t="shared" si="7"/>
        <v>-1.6596640008070037E-2</v>
      </c>
    </row>
    <row r="23" spans="1:16" ht="20.100000000000001" customHeight="1" x14ac:dyDescent="0.25">
      <c r="A23" s="8" t="s">
        <v>165</v>
      </c>
      <c r="B23" s="19">
        <v>11561.61</v>
      </c>
      <c r="C23" s="140">
        <v>12590.01</v>
      </c>
      <c r="D23" s="247">
        <f t="shared" si="1"/>
        <v>1.0445286224906744E-2</v>
      </c>
      <c r="E23" s="215">
        <f t="shared" si="2"/>
        <v>1.0524796710661737E-2</v>
      </c>
      <c r="F23" s="52">
        <f t="shared" si="3"/>
        <v>8.894954941396567E-2</v>
      </c>
      <c r="H23" s="19">
        <v>4207.706000000001</v>
      </c>
      <c r="I23" s="140">
        <v>4329.6979999999985</v>
      </c>
      <c r="J23" s="247">
        <f t="shared" si="4"/>
        <v>1.2808560466519884E-2</v>
      </c>
      <c r="K23" s="215">
        <f t="shared" si="5"/>
        <v>1.2488359381027162E-2</v>
      </c>
      <c r="L23" s="52">
        <f t="shared" si="6"/>
        <v>2.8992519914651221E-2</v>
      </c>
      <c r="N23" s="27">
        <f t="shared" si="0"/>
        <v>3.639377214765072</v>
      </c>
      <c r="O23" s="152">
        <f t="shared" si="0"/>
        <v>3.4389948856275714</v>
      </c>
      <c r="P23" s="52">
        <f t="shared" si="7"/>
        <v>-5.5059510820846765E-2</v>
      </c>
    </row>
    <row r="24" spans="1:16" ht="20.100000000000001" customHeight="1" x14ac:dyDescent="0.25">
      <c r="A24" s="8" t="s">
        <v>194</v>
      </c>
      <c r="B24" s="19">
        <v>1725.1999999999998</v>
      </c>
      <c r="C24" s="140">
        <v>1755.6800000000005</v>
      </c>
      <c r="D24" s="247">
        <f t="shared" si="1"/>
        <v>1.5586244299201505E-3</v>
      </c>
      <c r="E24" s="215">
        <f t="shared" si="2"/>
        <v>1.467685497388374E-3</v>
      </c>
      <c r="F24" s="52">
        <f t="shared" si="3"/>
        <v>1.7667516809645668E-2</v>
      </c>
      <c r="H24" s="19">
        <v>3379.985999999999</v>
      </c>
      <c r="I24" s="140">
        <v>3572.8669999999997</v>
      </c>
      <c r="J24" s="247">
        <f t="shared" si="4"/>
        <v>1.0288921102612838E-2</v>
      </c>
      <c r="K24" s="215">
        <f t="shared" si="5"/>
        <v>1.0305394768090613E-2</v>
      </c>
      <c r="L24" s="52">
        <f t="shared" si="6"/>
        <v>5.7065620981862297E-2</v>
      </c>
      <c r="N24" s="27">
        <f t="shared" si="0"/>
        <v>19.591850220264313</v>
      </c>
      <c r="O24" s="152">
        <f t="shared" si="0"/>
        <v>20.350331495488916</v>
      </c>
      <c r="P24" s="52">
        <f t="shared" si="7"/>
        <v>3.8714121774986246E-2</v>
      </c>
    </row>
    <row r="25" spans="1:16" ht="20.100000000000001" customHeight="1" x14ac:dyDescent="0.25">
      <c r="A25" s="8" t="s">
        <v>166</v>
      </c>
      <c r="B25" s="19">
        <v>11101.110000000004</v>
      </c>
      <c r="C25" s="140">
        <v>11869.160000000002</v>
      </c>
      <c r="D25" s="247">
        <f t="shared" si="1"/>
        <v>1.0029249504539121E-2</v>
      </c>
      <c r="E25" s="215">
        <f t="shared" si="2"/>
        <v>9.922191970166654E-3</v>
      </c>
      <c r="F25" s="52">
        <f t="shared" si="3"/>
        <v>6.9186775016191818E-2</v>
      </c>
      <c r="H25" s="19">
        <v>3286.3150000000005</v>
      </c>
      <c r="I25" s="140">
        <v>3564.34</v>
      </c>
      <c r="J25" s="247">
        <f t="shared" si="4"/>
        <v>1.0003779824334516E-2</v>
      </c>
      <c r="K25" s="215">
        <f t="shared" si="5"/>
        <v>1.0280799925576883E-2</v>
      </c>
      <c r="L25" s="52">
        <f t="shared" si="6"/>
        <v>8.4600837107824289E-2</v>
      </c>
      <c r="N25" s="27">
        <f t="shared" si="0"/>
        <v>2.9603481093332102</v>
      </c>
      <c r="O25" s="152">
        <f t="shared" si="0"/>
        <v>3.0030263304227085</v>
      </c>
      <c r="P25" s="52">
        <f t="shared" si="7"/>
        <v>1.4416622475898996E-2</v>
      </c>
    </row>
    <row r="26" spans="1:16" ht="20.100000000000001" customHeight="1" x14ac:dyDescent="0.25">
      <c r="A26" s="8" t="s">
        <v>196</v>
      </c>
      <c r="B26" s="19">
        <v>9793.4799999999977</v>
      </c>
      <c r="C26" s="140">
        <v>9523.7899999999991</v>
      </c>
      <c r="D26" s="247">
        <f t="shared" si="1"/>
        <v>8.8478768733679537E-3</v>
      </c>
      <c r="E26" s="215">
        <f t="shared" si="2"/>
        <v>7.961546787098114E-3</v>
      </c>
      <c r="F26" s="52">
        <f t="shared" si="3"/>
        <v>-2.7537708761339048E-2</v>
      </c>
      <c r="H26" s="19">
        <v>3667.474999999999</v>
      </c>
      <c r="I26" s="140">
        <v>3415.0389999999993</v>
      </c>
      <c r="J26" s="247">
        <f t="shared" si="4"/>
        <v>1.1164058348408844E-2</v>
      </c>
      <c r="K26" s="215">
        <f t="shared" si="5"/>
        <v>9.8501637602030501E-3</v>
      </c>
      <c r="L26" s="52">
        <f t="shared" si="6"/>
        <v>-6.8831007709663938E-2</v>
      </c>
      <c r="N26" s="27">
        <f t="shared" si="0"/>
        <v>3.7448128755049277</v>
      </c>
      <c r="O26" s="152">
        <f t="shared" si="0"/>
        <v>3.5857983008865162</v>
      </c>
      <c r="P26" s="52">
        <f t="shared" si="7"/>
        <v>-4.2462622273742034E-2</v>
      </c>
    </row>
    <row r="27" spans="1:16" ht="20.100000000000001" customHeight="1" x14ac:dyDescent="0.25">
      <c r="A27" s="8" t="s">
        <v>198</v>
      </c>
      <c r="B27" s="19">
        <v>9540.869999999999</v>
      </c>
      <c r="C27" s="140">
        <v>7725.7200000000012</v>
      </c>
      <c r="D27" s="247">
        <f t="shared" si="1"/>
        <v>8.6196574685209054E-3</v>
      </c>
      <c r="E27" s="215">
        <f t="shared" si="2"/>
        <v>6.4584247703928432E-3</v>
      </c>
      <c r="F27" s="52">
        <f t="shared" si="3"/>
        <v>-0.19024994575966322</v>
      </c>
      <c r="H27" s="19">
        <v>4090.3059999999987</v>
      </c>
      <c r="I27" s="140">
        <v>3133.9290000000005</v>
      </c>
      <c r="J27" s="247">
        <f t="shared" si="4"/>
        <v>1.2451186401228853E-2</v>
      </c>
      <c r="K27" s="215">
        <f t="shared" si="5"/>
        <v>9.0393444592724703E-3</v>
      </c>
      <c r="L27" s="52">
        <f t="shared" si="6"/>
        <v>-0.23381551404711493</v>
      </c>
      <c r="N27" s="27">
        <f t="shared" si="0"/>
        <v>4.2871415290219854</v>
      </c>
      <c r="O27" s="152">
        <f t="shared" si="0"/>
        <v>4.0564879389882105</v>
      </c>
      <c r="P27" s="52">
        <f t="shared" si="7"/>
        <v>-5.3801253929303648E-2</v>
      </c>
    </row>
    <row r="28" spans="1:16" ht="20.100000000000001" customHeight="1" x14ac:dyDescent="0.25">
      <c r="A28" s="8" t="s">
        <v>201</v>
      </c>
      <c r="B28" s="19">
        <v>8808.2199999999993</v>
      </c>
      <c r="C28" s="140">
        <v>12920.119999999995</v>
      </c>
      <c r="D28" s="247">
        <f t="shared" si="1"/>
        <v>7.9577480153670693E-3</v>
      </c>
      <c r="E28" s="215">
        <f t="shared" si="2"/>
        <v>1.0800756828418315E-2</v>
      </c>
      <c r="F28" s="52">
        <f t="shared" si="3"/>
        <v>0.46682530636155728</v>
      </c>
      <c r="H28" s="19">
        <v>1948.6410000000008</v>
      </c>
      <c r="I28" s="140">
        <v>2928.2739999999999</v>
      </c>
      <c r="J28" s="247">
        <f t="shared" si="4"/>
        <v>5.9318037134818303E-3</v>
      </c>
      <c r="K28" s="215">
        <f t="shared" si="5"/>
        <v>8.4461636996663383E-3</v>
      </c>
      <c r="L28" s="52">
        <f t="shared" si="6"/>
        <v>0.50272625896714618</v>
      </c>
      <c r="N28" s="27">
        <f t="shared" si="0"/>
        <v>2.2122982850110477</v>
      </c>
      <c r="O28" s="152">
        <f t="shared" si="0"/>
        <v>2.2664448937006783</v>
      </c>
      <c r="P28" s="52">
        <f t="shared" si="7"/>
        <v>2.4475274901440386E-2</v>
      </c>
    </row>
    <row r="29" spans="1:16" ht="20.100000000000001" customHeight="1" x14ac:dyDescent="0.25">
      <c r="A29" s="8" t="s">
        <v>199</v>
      </c>
      <c r="B29" s="19">
        <v>7991.4699999999984</v>
      </c>
      <c r="C29" s="140">
        <v>13532.589999999997</v>
      </c>
      <c r="D29" s="247">
        <f t="shared" si="1"/>
        <v>7.2198587833143891E-3</v>
      </c>
      <c r="E29" s="215">
        <f t="shared" si="2"/>
        <v>1.1312759776897227E-2</v>
      </c>
      <c r="F29" s="52">
        <f>(C29-B29)/B29</f>
        <v>0.69337931569536004</v>
      </c>
      <c r="H29" s="19">
        <v>1757.4629999999997</v>
      </c>
      <c r="I29" s="140">
        <v>2839.2580000000003</v>
      </c>
      <c r="J29" s="247">
        <f t="shared" si="4"/>
        <v>5.3498440963250351E-3</v>
      </c>
      <c r="K29" s="215">
        <f t="shared" si="5"/>
        <v>8.1894105037941291E-3</v>
      </c>
      <c r="L29" s="52">
        <f>(I29-H29)/H29</f>
        <v>0.6155435420262052</v>
      </c>
      <c r="N29" s="27">
        <f t="shared" si="0"/>
        <v>2.1991736188711215</v>
      </c>
      <c r="O29" s="152">
        <f t="shared" si="0"/>
        <v>2.0980891314966321</v>
      </c>
      <c r="P29" s="52">
        <f>(O29-N29)/N29</f>
        <v>-4.5964759902120879E-2</v>
      </c>
    </row>
    <row r="30" spans="1:16" ht="20.100000000000001" customHeight="1" x14ac:dyDescent="0.25">
      <c r="A30" s="8" t="s">
        <v>200</v>
      </c>
      <c r="B30" s="19">
        <v>4496.2899999999991</v>
      </c>
      <c r="C30" s="140">
        <v>4904.4000000000015</v>
      </c>
      <c r="D30" s="247">
        <f t="shared" si="1"/>
        <v>4.0621536274088061E-3</v>
      </c>
      <c r="E30" s="215">
        <f t="shared" si="2"/>
        <v>4.0999024613776669E-3</v>
      </c>
      <c r="F30" s="52">
        <f t="shared" si="3"/>
        <v>9.0765942588223292E-2</v>
      </c>
      <c r="H30" s="19">
        <v>2432.9930000000004</v>
      </c>
      <c r="I30" s="140">
        <v>2790.5250000000001</v>
      </c>
      <c r="J30" s="247">
        <f t="shared" si="4"/>
        <v>7.406206126359496E-3</v>
      </c>
      <c r="K30" s="215">
        <f t="shared" si="5"/>
        <v>8.0488475320312954E-3</v>
      </c>
      <c r="L30" s="52">
        <f t="shared" si="6"/>
        <v>0.14695151198544329</v>
      </c>
      <c r="N30" s="27">
        <f t="shared" si="0"/>
        <v>5.4111122725624927</v>
      </c>
      <c r="O30" s="152">
        <f t="shared" si="0"/>
        <v>5.6898397357474906</v>
      </c>
      <c r="P30" s="52">
        <f t="shared" si="7"/>
        <v>5.1510197745906934E-2</v>
      </c>
    </row>
    <row r="31" spans="1:16" ht="20.100000000000001" customHeight="1" x14ac:dyDescent="0.25">
      <c r="A31" s="8" t="s">
        <v>168</v>
      </c>
      <c r="B31" s="19">
        <v>12018.209999999997</v>
      </c>
      <c r="C31" s="140">
        <v>9445.7100000000009</v>
      </c>
      <c r="D31" s="247">
        <f t="shared" si="1"/>
        <v>1.0857799507251711E-2</v>
      </c>
      <c r="E31" s="215">
        <f t="shared" si="2"/>
        <v>7.8962747081110091E-3</v>
      </c>
      <c r="F31" s="52">
        <f t="shared" si="3"/>
        <v>-0.21405017885358943</v>
      </c>
      <c r="H31" s="19">
        <v>2766.8449999999993</v>
      </c>
      <c r="I31" s="140">
        <v>2120.2020000000002</v>
      </c>
      <c r="J31" s="247">
        <f t="shared" si="4"/>
        <v>8.4224756872243907E-3</v>
      </c>
      <c r="K31" s="215">
        <f t="shared" si="5"/>
        <v>6.1154021680894519E-3</v>
      </c>
      <c r="L31" s="52">
        <f t="shared" si="6"/>
        <v>-0.23371132101725947</v>
      </c>
      <c r="N31" s="27">
        <f t="shared" si="0"/>
        <v>2.3022105621386215</v>
      </c>
      <c r="O31" s="152">
        <f t="shared" si="0"/>
        <v>2.2446189857617904</v>
      </c>
      <c r="P31" s="52">
        <f t="shared" si="7"/>
        <v>-2.5015772807215265E-2</v>
      </c>
    </row>
    <row r="32" spans="1:16" ht="20.100000000000001" customHeight="1" thickBot="1" x14ac:dyDescent="0.3">
      <c r="A32" s="8" t="s">
        <v>17</v>
      </c>
      <c r="B32" s="19">
        <f>B33-SUM(B7:B31)</f>
        <v>83191.989999999758</v>
      </c>
      <c r="C32" s="140">
        <f>C33-SUM(C7:C31)</f>
        <v>79696.699999999255</v>
      </c>
      <c r="D32" s="247">
        <f t="shared" si="1"/>
        <v>7.5159441217060335E-2</v>
      </c>
      <c r="E32" s="215">
        <f t="shared" si="2"/>
        <v>6.6623582190211708E-2</v>
      </c>
      <c r="F32" s="52">
        <f t="shared" si="3"/>
        <v>-4.2014742044282308E-2</v>
      </c>
      <c r="H32" s="19">
        <f>H33-SUM(H7:H31)</f>
        <v>25231.69700000016</v>
      </c>
      <c r="I32" s="140">
        <f>I33-SUM(I7:I31)</f>
        <v>23514.648999999801</v>
      </c>
      <c r="J32" s="247">
        <f t="shared" si="4"/>
        <v>7.6807105034764872E-2</v>
      </c>
      <c r="K32" s="215">
        <f t="shared" si="5"/>
        <v>6.7824450442203726E-2</v>
      </c>
      <c r="L32" s="52">
        <f t="shared" si="6"/>
        <v>-6.8051229372338609E-2</v>
      </c>
      <c r="N32" s="27">
        <f t="shared" si="0"/>
        <v>3.0329478835642991</v>
      </c>
      <c r="O32" s="152">
        <f t="shared" si="0"/>
        <v>2.9505172736135905</v>
      </c>
      <c r="P32" s="52">
        <f t="shared" si="7"/>
        <v>-2.717837995087365E-2</v>
      </c>
    </row>
    <row r="33" spans="1:16" ht="26.25" customHeight="1" thickBot="1" x14ac:dyDescent="0.3">
      <c r="A33" s="12" t="s">
        <v>18</v>
      </c>
      <c r="B33" s="17">
        <v>1106873.4499999997</v>
      </c>
      <c r="C33" s="145">
        <v>1196223.5799999994</v>
      </c>
      <c r="D33" s="243">
        <f>SUM(D7:D32)</f>
        <v>1.0000000000000002</v>
      </c>
      <c r="E33" s="244">
        <f>SUM(E7:E32)</f>
        <v>0.99999999999999989</v>
      </c>
      <c r="F33" s="57">
        <f t="shared" si="3"/>
        <v>8.07229859926622E-2</v>
      </c>
      <c r="G33" s="1"/>
      <c r="H33" s="17">
        <v>328507.32999999996</v>
      </c>
      <c r="I33" s="145">
        <v>346698.70299999986</v>
      </c>
      <c r="J33" s="243">
        <f>SUM(J7:J32)</f>
        <v>1.0000000000000004</v>
      </c>
      <c r="K33" s="244">
        <f>SUM(K7:K32)</f>
        <v>1</v>
      </c>
      <c r="L33" s="57">
        <f t="shared" si="6"/>
        <v>5.5375851126365755E-2</v>
      </c>
      <c r="N33" s="29">
        <f t="shared" si="0"/>
        <v>2.967885172419666</v>
      </c>
      <c r="O33" s="146">
        <f t="shared" si="0"/>
        <v>2.8982767836761756</v>
      </c>
      <c r="P33" s="57">
        <f t="shared" si="7"/>
        <v>-2.3453868562825789E-2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8"/>
      <c r="D36" s="366" t="s">
        <v>104</v>
      </c>
      <c r="E36" s="358"/>
      <c r="F36" s="130" t="s">
        <v>0</v>
      </c>
      <c r="H36" s="375" t="s">
        <v>19</v>
      </c>
      <c r="I36" s="376"/>
      <c r="J36" s="366" t="s">
        <v>104</v>
      </c>
      <c r="K36" s="359"/>
      <c r="L36" s="130" t="s">
        <v>0</v>
      </c>
      <c r="N36" s="357" t="s">
        <v>22</v>
      </c>
      <c r="O36" s="358"/>
      <c r="P36" s="130" t="s">
        <v>0</v>
      </c>
    </row>
    <row r="37" spans="1:16" x14ac:dyDescent="0.25">
      <c r="A37" s="373"/>
      <c r="B37" s="367" t="str">
        <f>B5</f>
        <v>jan-set</v>
      </c>
      <c r="C37" s="361"/>
      <c r="D37" s="367" t="str">
        <f>B5</f>
        <v>jan-set</v>
      </c>
      <c r="E37" s="361"/>
      <c r="F37" s="131" t="str">
        <f>F5</f>
        <v>2024/2023</v>
      </c>
      <c r="H37" s="355" t="str">
        <f>B5</f>
        <v>jan-set</v>
      </c>
      <c r="I37" s="361"/>
      <c r="J37" s="367" t="str">
        <f>B5</f>
        <v>jan-set</v>
      </c>
      <c r="K37" s="356"/>
      <c r="L37" s="131" t="str">
        <f>F37</f>
        <v>2024/2023</v>
      </c>
      <c r="N37" s="355" t="str">
        <f>B5</f>
        <v>jan-set</v>
      </c>
      <c r="O37" s="356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156</v>
      </c>
      <c r="B39" s="39">
        <v>92857.329999999987</v>
      </c>
      <c r="C39" s="147">
        <v>96290.19</v>
      </c>
      <c r="D39" s="247">
        <f t="shared" ref="D39:D61" si="8">B39/$B$62</f>
        <v>0.20624146919577593</v>
      </c>
      <c r="E39" s="246">
        <f t="shared" ref="E39:E61" si="9">C39/$C$62</f>
        <v>0.21556643119026303</v>
      </c>
      <c r="F39" s="52">
        <f>(C39-B39)/B39</f>
        <v>3.6969187031330918E-2</v>
      </c>
      <c r="H39" s="39">
        <v>22237.848999999998</v>
      </c>
      <c r="I39" s="147">
        <v>23172.566999999995</v>
      </c>
      <c r="J39" s="247">
        <f t="shared" ref="J39:J61" si="10">H39/$H$62</f>
        <v>0.1936082734588557</v>
      </c>
      <c r="K39" s="246">
        <f t="shared" ref="K39:K61" si="11">I39/$I$62</f>
        <v>0.2062986460215431</v>
      </c>
      <c r="L39" s="52">
        <f>(I39-H39)/H39</f>
        <v>4.2032752358377702E-2</v>
      </c>
      <c r="N39" s="27">
        <f t="shared" ref="N39:O62" si="12">(H39/B39)*10</f>
        <v>2.394840450398477</v>
      </c>
      <c r="O39" s="151">
        <f t="shared" si="12"/>
        <v>2.4065345597511016</v>
      </c>
      <c r="P39" s="61">
        <f t="shared" si="7"/>
        <v>4.8830431900708975E-3</v>
      </c>
    </row>
    <row r="40" spans="1:16" ht="20.100000000000001" customHeight="1" x14ac:dyDescent="0.25">
      <c r="A40" s="38" t="s">
        <v>157</v>
      </c>
      <c r="B40" s="19">
        <v>71369.480000000025</v>
      </c>
      <c r="C40" s="140">
        <v>79218.540000000008</v>
      </c>
      <c r="D40" s="247">
        <f t="shared" si="8"/>
        <v>0.158515718801505</v>
      </c>
      <c r="E40" s="215">
        <f t="shared" si="9"/>
        <v>0.17734784770809053</v>
      </c>
      <c r="F40" s="52">
        <f t="shared" ref="F40:F62" si="13">(C40-B40)/B40</f>
        <v>0.1099778224529586</v>
      </c>
      <c r="H40" s="19">
        <v>18471.316000000003</v>
      </c>
      <c r="I40" s="140">
        <v>19410.018000000004</v>
      </c>
      <c r="J40" s="247">
        <f t="shared" si="10"/>
        <v>0.16081589542553945</v>
      </c>
      <c r="K40" s="215">
        <f t="shared" si="11"/>
        <v>0.17280176307846176</v>
      </c>
      <c r="L40" s="52">
        <f t="shared" ref="L40:L62" si="14">(I40-H40)/H40</f>
        <v>5.0819443509060265E-2</v>
      </c>
      <c r="N40" s="27">
        <f t="shared" si="12"/>
        <v>2.5881253443348609</v>
      </c>
      <c r="O40" s="152">
        <f t="shared" si="12"/>
        <v>2.450186282150618</v>
      </c>
      <c r="P40" s="52">
        <f t="shared" si="7"/>
        <v>-5.3296901746345965E-2</v>
      </c>
    </row>
    <row r="41" spans="1:16" ht="20.100000000000001" customHeight="1" x14ac:dyDescent="0.25">
      <c r="A41" s="38" t="s">
        <v>162</v>
      </c>
      <c r="B41" s="19">
        <v>54644.51</v>
      </c>
      <c r="C41" s="140">
        <v>54382.590000000026</v>
      </c>
      <c r="D41" s="247">
        <f t="shared" si="8"/>
        <v>0.1213685987512593</v>
      </c>
      <c r="E41" s="215">
        <f t="shared" si="9"/>
        <v>0.12174719818481293</v>
      </c>
      <c r="F41" s="52">
        <f t="shared" si="13"/>
        <v>-4.7931622042173385E-3</v>
      </c>
      <c r="H41" s="19">
        <v>14024.038999999997</v>
      </c>
      <c r="I41" s="140">
        <v>13403.547999999997</v>
      </c>
      <c r="J41" s="247">
        <f t="shared" si="10"/>
        <v>0.12209678992377621</v>
      </c>
      <c r="K41" s="215">
        <f t="shared" si="11"/>
        <v>0.11932790200950814</v>
      </c>
      <c r="L41" s="52">
        <f t="shared" si="14"/>
        <v>-4.4244814207946806E-2</v>
      </c>
      <c r="N41" s="27">
        <f t="shared" si="12"/>
        <v>2.5664131675807864</v>
      </c>
      <c r="O41" s="152">
        <f t="shared" si="12"/>
        <v>2.464676287024945</v>
      </c>
      <c r="P41" s="52">
        <f t="shared" si="7"/>
        <v>-3.9641660914537406E-2</v>
      </c>
    </row>
    <row r="42" spans="1:16" ht="20.100000000000001" customHeight="1" x14ac:dyDescent="0.25">
      <c r="A42" s="38" t="s">
        <v>155</v>
      </c>
      <c r="B42" s="19">
        <v>51653.15</v>
      </c>
      <c r="C42" s="140">
        <v>41250.079999999994</v>
      </c>
      <c r="D42" s="247">
        <f t="shared" si="8"/>
        <v>0.11472461618904825</v>
      </c>
      <c r="E42" s="215">
        <f t="shared" si="9"/>
        <v>9.2347232173005833E-2</v>
      </c>
      <c r="F42" s="52">
        <f t="shared" si="13"/>
        <v>-0.20140243141028197</v>
      </c>
      <c r="H42" s="19">
        <v>11859.680000000004</v>
      </c>
      <c r="I42" s="140">
        <v>10232.228000000005</v>
      </c>
      <c r="J42" s="247">
        <f t="shared" si="10"/>
        <v>0.10325333932137604</v>
      </c>
      <c r="K42" s="215">
        <f t="shared" si="11"/>
        <v>9.1094559449702892E-2</v>
      </c>
      <c r="L42" s="52">
        <f t="shared" si="14"/>
        <v>-0.13722562497470411</v>
      </c>
      <c r="N42" s="27">
        <f t="shared" si="12"/>
        <v>2.2960226046233392</v>
      </c>
      <c r="O42" s="152">
        <f t="shared" si="12"/>
        <v>2.480535310476975</v>
      </c>
      <c r="P42" s="52">
        <f t="shared" si="7"/>
        <v>8.0361885585139931E-2</v>
      </c>
    </row>
    <row r="43" spans="1:16" ht="20.100000000000001" customHeight="1" x14ac:dyDescent="0.25">
      <c r="A43" s="38" t="s">
        <v>159</v>
      </c>
      <c r="B43" s="19">
        <v>36551.039999999986</v>
      </c>
      <c r="C43" s="140">
        <v>39185.280000000013</v>
      </c>
      <c r="D43" s="247">
        <f t="shared" si="8"/>
        <v>8.1181961512716033E-2</v>
      </c>
      <c r="E43" s="215">
        <f t="shared" si="9"/>
        <v>8.7724730471413478E-2</v>
      </c>
      <c r="F43" s="52">
        <f t="shared" si="13"/>
        <v>7.2070179124862882E-2</v>
      </c>
      <c r="H43" s="19">
        <v>9893.8770000000004</v>
      </c>
      <c r="I43" s="140">
        <v>10063.855999999998</v>
      </c>
      <c r="J43" s="247">
        <f t="shared" si="10"/>
        <v>8.613856689935627E-2</v>
      </c>
      <c r="K43" s="215">
        <f t="shared" si="11"/>
        <v>8.9595592346578726E-2</v>
      </c>
      <c r="L43" s="52">
        <f t="shared" si="14"/>
        <v>1.7180221666389984E-2</v>
      </c>
      <c r="N43" s="27">
        <f t="shared" si="12"/>
        <v>2.7068660700215381</v>
      </c>
      <c r="O43" s="152">
        <f t="shared" si="12"/>
        <v>2.5682746174073516</v>
      </c>
      <c r="P43" s="52">
        <f t="shared" si="7"/>
        <v>-5.11999666880762E-2</v>
      </c>
    </row>
    <row r="44" spans="1:16" ht="20.100000000000001" customHeight="1" x14ac:dyDescent="0.25">
      <c r="A44" s="38" t="s">
        <v>164</v>
      </c>
      <c r="B44" s="19">
        <v>32198.070000000003</v>
      </c>
      <c r="C44" s="140">
        <v>36230.999999999993</v>
      </c>
      <c r="D44" s="247">
        <f t="shared" si="8"/>
        <v>7.1513764848380193E-2</v>
      </c>
      <c r="E44" s="215">
        <f t="shared" si="9"/>
        <v>8.1110935272372175E-2</v>
      </c>
      <c r="F44" s="52">
        <f t="shared" si="13"/>
        <v>0.12525378073903154</v>
      </c>
      <c r="H44" s="19">
        <v>7238.9210000000012</v>
      </c>
      <c r="I44" s="140">
        <v>7959.13</v>
      </c>
      <c r="J44" s="247">
        <f t="shared" si="10"/>
        <v>6.3023856152411753E-2</v>
      </c>
      <c r="K44" s="215">
        <f t="shared" si="11"/>
        <v>7.0857826951560648E-2</v>
      </c>
      <c r="L44" s="52">
        <f t="shared" si="14"/>
        <v>9.9491208703617398E-2</v>
      </c>
      <c r="N44" s="27">
        <f t="shared" si="12"/>
        <v>2.2482468669705979</v>
      </c>
      <c r="O44" s="152">
        <f t="shared" si="12"/>
        <v>2.1967734812729436</v>
      </c>
      <c r="P44" s="52">
        <f t="shared" si="7"/>
        <v>-2.2894899334169747E-2</v>
      </c>
    </row>
    <row r="45" spans="1:16" ht="20.100000000000001" customHeight="1" x14ac:dyDescent="0.25">
      <c r="A45" s="38" t="s">
        <v>161</v>
      </c>
      <c r="B45" s="19">
        <v>31245.149999999991</v>
      </c>
      <c r="C45" s="140">
        <v>28044.23</v>
      </c>
      <c r="D45" s="247">
        <f t="shared" si="8"/>
        <v>6.9397274735795197E-2</v>
      </c>
      <c r="E45" s="215">
        <f t="shared" si="9"/>
        <v>6.2783078697621328E-2</v>
      </c>
      <c r="F45" s="52">
        <f t="shared" si="13"/>
        <v>-0.10244533951669273</v>
      </c>
      <c r="H45" s="19">
        <v>6929.9310000000014</v>
      </c>
      <c r="I45" s="140">
        <v>6697.0680000000011</v>
      </c>
      <c r="J45" s="247">
        <f t="shared" si="10"/>
        <v>6.033371195653868E-2</v>
      </c>
      <c r="K45" s="215">
        <f t="shared" si="11"/>
        <v>5.9622054851074732E-2</v>
      </c>
      <c r="L45" s="52">
        <f t="shared" si="14"/>
        <v>-3.3602499072501624E-2</v>
      </c>
      <c r="N45" s="27">
        <f t="shared" si="12"/>
        <v>2.2179221415163646</v>
      </c>
      <c r="O45" s="152">
        <f t="shared" si="12"/>
        <v>2.3880377532205381</v>
      </c>
      <c r="P45" s="52">
        <f t="shared" si="7"/>
        <v>7.6700443410456107E-2</v>
      </c>
    </row>
    <row r="46" spans="1:16" ht="20.100000000000001" customHeight="1" x14ac:dyDescent="0.25">
      <c r="A46" s="38" t="s">
        <v>158</v>
      </c>
      <c r="B46" s="19">
        <v>17999.510000000002</v>
      </c>
      <c r="C46" s="140">
        <v>15674.600000000002</v>
      </c>
      <c r="D46" s="247">
        <f t="shared" si="8"/>
        <v>3.9977946675874287E-2</v>
      </c>
      <c r="E46" s="215">
        <f t="shared" si="9"/>
        <v>3.5090984682187222E-2</v>
      </c>
      <c r="F46" s="52">
        <f t="shared" si="13"/>
        <v>-0.12916518282997702</v>
      </c>
      <c r="H46" s="19">
        <v>5730.0780000000004</v>
      </c>
      <c r="I46" s="140">
        <v>4907.1349999999993</v>
      </c>
      <c r="J46" s="247">
        <f t="shared" si="10"/>
        <v>4.9887491742774813E-2</v>
      </c>
      <c r="K46" s="215">
        <f t="shared" si="11"/>
        <v>4.3686800273138711E-2</v>
      </c>
      <c r="L46" s="52">
        <f t="shared" si="14"/>
        <v>-0.14361811479704134</v>
      </c>
      <c r="N46" s="27">
        <f t="shared" si="12"/>
        <v>3.1834633276128073</v>
      </c>
      <c r="O46" s="152">
        <f t="shared" si="12"/>
        <v>3.1306285327855248</v>
      </c>
      <c r="P46" s="52">
        <f t="shared" si="7"/>
        <v>-1.6596640008070037E-2</v>
      </c>
    </row>
    <row r="47" spans="1:16" ht="20.100000000000001" customHeight="1" x14ac:dyDescent="0.25">
      <c r="A47" s="38" t="s">
        <v>165</v>
      </c>
      <c r="B47" s="19">
        <v>11561.61</v>
      </c>
      <c r="C47" s="140">
        <v>12590.01</v>
      </c>
      <c r="D47" s="247">
        <f t="shared" si="8"/>
        <v>2.5679000598752683E-2</v>
      </c>
      <c r="E47" s="215">
        <f t="shared" si="9"/>
        <v>2.8185462344084308E-2</v>
      </c>
      <c r="F47" s="52">
        <f t="shared" si="13"/>
        <v>8.894954941396567E-2</v>
      </c>
      <c r="H47" s="19">
        <v>4207.706000000001</v>
      </c>
      <c r="I47" s="140">
        <v>4329.6979999999985</v>
      </c>
      <c r="J47" s="247">
        <f t="shared" si="10"/>
        <v>3.6633340476521274E-2</v>
      </c>
      <c r="K47" s="215">
        <f t="shared" si="11"/>
        <v>3.8546046067411653E-2</v>
      </c>
      <c r="L47" s="52">
        <f t="shared" si="14"/>
        <v>2.8992519914651221E-2</v>
      </c>
      <c r="N47" s="27">
        <f t="shared" si="12"/>
        <v>3.639377214765072</v>
      </c>
      <c r="O47" s="152">
        <f t="shared" si="12"/>
        <v>3.4389948856275714</v>
      </c>
      <c r="P47" s="52">
        <f t="shared" si="7"/>
        <v>-5.5059510820846765E-2</v>
      </c>
    </row>
    <row r="48" spans="1:16" ht="20.100000000000001" customHeight="1" x14ac:dyDescent="0.25">
      <c r="A48" s="38" t="s">
        <v>166</v>
      </c>
      <c r="B48" s="19">
        <v>11101.110000000004</v>
      </c>
      <c r="C48" s="140">
        <v>11869.160000000002</v>
      </c>
      <c r="D48" s="247">
        <f t="shared" si="8"/>
        <v>2.4656203620154936E-2</v>
      </c>
      <c r="E48" s="215">
        <f t="shared" si="9"/>
        <v>2.6571683599608879E-2</v>
      </c>
      <c r="F48" s="52">
        <f t="shared" si="13"/>
        <v>6.9186775016191818E-2</v>
      </c>
      <c r="H48" s="19">
        <v>3286.3150000000005</v>
      </c>
      <c r="I48" s="140">
        <v>3564.34</v>
      </c>
      <c r="J48" s="247">
        <f t="shared" si="10"/>
        <v>2.8611480057803229E-2</v>
      </c>
      <c r="K48" s="215">
        <f t="shared" si="11"/>
        <v>3.1732285679028444E-2</v>
      </c>
      <c r="L48" s="52">
        <f t="shared" si="14"/>
        <v>8.4600837107824289E-2</v>
      </c>
      <c r="N48" s="27">
        <f t="shared" si="12"/>
        <v>2.9603481093332102</v>
      </c>
      <c r="O48" s="152">
        <f t="shared" si="12"/>
        <v>3.0030263304227085</v>
      </c>
      <c r="P48" s="52">
        <f t="shared" si="7"/>
        <v>1.4416622475898996E-2</v>
      </c>
    </row>
    <row r="49" spans="1:16" ht="20.100000000000001" customHeight="1" x14ac:dyDescent="0.25">
      <c r="A49" s="38" t="s">
        <v>168</v>
      </c>
      <c r="B49" s="19">
        <v>12018.209999999997</v>
      </c>
      <c r="C49" s="140">
        <v>9445.7100000000009</v>
      </c>
      <c r="D49" s="247">
        <f t="shared" si="8"/>
        <v>2.6693135453101723E-2</v>
      </c>
      <c r="E49" s="215">
        <f t="shared" si="9"/>
        <v>2.1146266247456566E-2</v>
      </c>
      <c r="F49" s="52">
        <f t="shared" si="13"/>
        <v>-0.21405017885358943</v>
      </c>
      <c r="H49" s="19">
        <v>2766.8449999999993</v>
      </c>
      <c r="I49" s="140">
        <v>2120.2020000000002</v>
      </c>
      <c r="J49" s="247">
        <f t="shared" si="10"/>
        <v>2.4088844356226519E-2</v>
      </c>
      <c r="K49" s="215">
        <f t="shared" si="11"/>
        <v>1.8875543736357213E-2</v>
      </c>
      <c r="L49" s="52">
        <f t="shared" si="14"/>
        <v>-0.23371132101725947</v>
      </c>
      <c r="N49" s="27">
        <f t="shared" si="12"/>
        <v>2.3022105621386215</v>
      </c>
      <c r="O49" s="152">
        <f t="shared" si="12"/>
        <v>2.2446189857617904</v>
      </c>
      <c r="P49" s="52">
        <f t="shared" si="7"/>
        <v>-2.5015772807215265E-2</v>
      </c>
    </row>
    <row r="50" spans="1:16" ht="20.100000000000001" customHeight="1" x14ac:dyDescent="0.25">
      <c r="A50" s="38" t="s">
        <v>160</v>
      </c>
      <c r="B50" s="19">
        <v>11213.12</v>
      </c>
      <c r="C50" s="140">
        <v>6833.8900000000012</v>
      </c>
      <c r="D50" s="247">
        <f t="shared" si="8"/>
        <v>2.4904984270692897E-2</v>
      </c>
      <c r="E50" s="215">
        <f t="shared" si="9"/>
        <v>1.5299141879840791E-2</v>
      </c>
      <c r="F50" s="52">
        <f t="shared" si="13"/>
        <v>-0.39054518278587935</v>
      </c>
      <c r="H50" s="19">
        <v>3497.009</v>
      </c>
      <c r="I50" s="140">
        <v>2090.7149999999997</v>
      </c>
      <c r="J50" s="247">
        <f t="shared" si="10"/>
        <v>3.0445834701012656E-2</v>
      </c>
      <c r="K50" s="215">
        <f t="shared" si="11"/>
        <v>1.8613029523959539E-2</v>
      </c>
      <c r="L50" s="52">
        <f t="shared" si="14"/>
        <v>-0.40214194473048265</v>
      </c>
      <c r="N50" s="27">
        <f t="shared" si="12"/>
        <v>3.1186761579292828</v>
      </c>
      <c r="O50" s="152">
        <f t="shared" si="12"/>
        <v>3.0593337030593108</v>
      </c>
      <c r="P50" s="52">
        <f t="shared" si="7"/>
        <v>-1.9028091364694216E-2</v>
      </c>
    </row>
    <row r="51" spans="1:16" ht="20.100000000000001" customHeight="1" x14ac:dyDescent="0.25">
      <c r="A51" s="38" t="s">
        <v>170</v>
      </c>
      <c r="B51" s="19">
        <v>3989.690000000001</v>
      </c>
      <c r="C51" s="140">
        <v>4648.3999999999987</v>
      </c>
      <c r="D51" s="247">
        <f t="shared" si="8"/>
        <v>8.8613308958559941E-3</v>
      </c>
      <c r="E51" s="215">
        <f t="shared" si="9"/>
        <v>1.0406449491322203E-2</v>
      </c>
      <c r="F51" s="52">
        <f t="shared" si="13"/>
        <v>0.1651030531194147</v>
      </c>
      <c r="H51" s="19">
        <v>1016.6509999999997</v>
      </c>
      <c r="I51" s="140">
        <v>1112.2300000000005</v>
      </c>
      <c r="J51" s="247">
        <f t="shared" si="10"/>
        <v>8.8512177962994116E-3</v>
      </c>
      <c r="K51" s="215">
        <f t="shared" si="11"/>
        <v>9.901861242413974E-3</v>
      </c>
      <c r="L51" s="52">
        <f t="shared" si="14"/>
        <v>9.4013579881395651E-2</v>
      </c>
      <c r="N51" s="27">
        <f t="shared" si="12"/>
        <v>2.5481954738338053</v>
      </c>
      <c r="O51" s="152">
        <f t="shared" si="12"/>
        <v>2.3927157731692641</v>
      </c>
      <c r="P51" s="52">
        <f t="shared" si="7"/>
        <v>-6.1015609776050354E-2</v>
      </c>
    </row>
    <row r="52" spans="1:16" ht="20.100000000000001" customHeight="1" x14ac:dyDescent="0.25">
      <c r="A52" s="38" t="s">
        <v>172</v>
      </c>
      <c r="B52" s="19">
        <v>3413.9599999999987</v>
      </c>
      <c r="C52" s="140">
        <v>3513.11</v>
      </c>
      <c r="D52" s="247">
        <f t="shared" si="8"/>
        <v>7.5826014615713267E-3</v>
      </c>
      <c r="E52" s="215">
        <f t="shared" si="9"/>
        <v>7.8648571061997585E-3</v>
      </c>
      <c r="F52" s="52">
        <f t="shared" si="13"/>
        <v>2.9042519537429114E-2</v>
      </c>
      <c r="H52" s="19">
        <v>887.77299999999991</v>
      </c>
      <c r="I52" s="140">
        <v>892.56299999999999</v>
      </c>
      <c r="J52" s="247">
        <f t="shared" si="10"/>
        <v>7.7291737053070504E-3</v>
      </c>
      <c r="K52" s="215">
        <f t="shared" si="11"/>
        <v>7.9462296252688202E-3</v>
      </c>
      <c r="L52" s="52">
        <f t="shared" si="14"/>
        <v>5.3955234051948839E-3</v>
      </c>
      <c r="N52" s="27">
        <f t="shared" si="12"/>
        <v>2.6004200400707687</v>
      </c>
      <c r="O52" s="152">
        <f t="shared" si="12"/>
        <v>2.5406634008044153</v>
      </c>
      <c r="P52" s="52">
        <f t="shared" si="7"/>
        <v>-2.2979610349690694E-2</v>
      </c>
    </row>
    <row r="53" spans="1:16" ht="20.100000000000001" customHeight="1" x14ac:dyDescent="0.25">
      <c r="A53" s="38" t="s">
        <v>174</v>
      </c>
      <c r="B53" s="19">
        <v>1281.3399999999997</v>
      </c>
      <c r="C53" s="140">
        <v>1493.4</v>
      </c>
      <c r="D53" s="247">
        <f t="shared" si="8"/>
        <v>2.8459298166263829E-3</v>
      </c>
      <c r="E53" s="215">
        <f t="shared" si="9"/>
        <v>3.3432991288057361E-3</v>
      </c>
      <c r="F53" s="52">
        <f t="shared" si="13"/>
        <v>0.16549861863361828</v>
      </c>
      <c r="H53" s="19">
        <v>420.3</v>
      </c>
      <c r="I53" s="140">
        <v>526.29000000000019</v>
      </c>
      <c r="J53" s="247">
        <f t="shared" si="10"/>
        <v>3.659236886389374E-3</v>
      </c>
      <c r="K53" s="215">
        <f t="shared" si="11"/>
        <v>4.6854072927991963E-3</v>
      </c>
      <c r="L53" s="52">
        <f t="shared" si="14"/>
        <v>0.25217701641684553</v>
      </c>
      <c r="N53" s="27">
        <f t="shared" ref="N53:N54" si="15">(H53/B53)*10</f>
        <v>3.2801598326751691</v>
      </c>
      <c r="O53" s="152">
        <f t="shared" ref="O53:O54" si="16">(I53/C53)*10</f>
        <v>3.5241060666934523</v>
      </c>
      <c r="P53" s="52">
        <f t="shared" ref="P53:P54" si="17">(O53-N53)/N53</f>
        <v>7.4370227812749684E-2</v>
      </c>
    </row>
    <row r="54" spans="1:16" ht="20.100000000000001" customHeight="1" x14ac:dyDescent="0.25">
      <c r="A54" s="38" t="s">
        <v>171</v>
      </c>
      <c r="B54" s="19">
        <v>1888.65</v>
      </c>
      <c r="C54" s="140">
        <v>1388.6200000000003</v>
      </c>
      <c r="D54" s="247">
        <f t="shared" si="8"/>
        <v>4.1948002467506046E-3</v>
      </c>
      <c r="E54" s="215">
        <f t="shared" si="9"/>
        <v>3.1087264204112913E-3</v>
      </c>
      <c r="F54" s="52">
        <f t="shared" si="13"/>
        <v>-0.26475524845789306</v>
      </c>
      <c r="H54" s="19">
        <v>534.56899999999996</v>
      </c>
      <c r="I54" s="140">
        <v>384.13599999999997</v>
      </c>
      <c r="J54" s="247">
        <f t="shared" si="10"/>
        <v>4.6540913707358578E-3</v>
      </c>
      <c r="K54" s="215">
        <f t="shared" si="11"/>
        <v>3.4198514427914478E-3</v>
      </c>
      <c r="L54" s="52">
        <f t="shared" si="14"/>
        <v>-0.28140988347622103</v>
      </c>
      <c r="N54" s="27">
        <f t="shared" si="15"/>
        <v>2.8304291425091992</v>
      </c>
      <c r="O54" s="152">
        <f t="shared" si="16"/>
        <v>2.7663147585372516</v>
      </c>
      <c r="P54" s="52">
        <f t="shared" si="17"/>
        <v>-2.2651824420910828E-2</v>
      </c>
    </row>
    <row r="55" spans="1:16" ht="20.100000000000001" customHeight="1" x14ac:dyDescent="0.25">
      <c r="A55" s="38" t="s">
        <v>169</v>
      </c>
      <c r="B55" s="19">
        <v>1556.72</v>
      </c>
      <c r="C55" s="140">
        <v>895.12000000000012</v>
      </c>
      <c r="D55" s="247">
        <f t="shared" si="8"/>
        <v>3.4575646308853416E-3</v>
      </c>
      <c r="E55" s="215">
        <f t="shared" si="9"/>
        <v>2.0039198581602992E-3</v>
      </c>
      <c r="F55" s="52">
        <f t="shared" si="13"/>
        <v>-0.42499614574232997</v>
      </c>
      <c r="H55" s="19">
        <v>533.72299999999996</v>
      </c>
      <c r="I55" s="140">
        <v>316.80099999999999</v>
      </c>
      <c r="J55" s="247">
        <f t="shared" si="10"/>
        <v>4.6467258832129333E-3</v>
      </c>
      <c r="K55" s="215">
        <f t="shared" si="11"/>
        <v>2.8203874589410355E-3</v>
      </c>
      <c r="L55" s="52">
        <f t="shared" si="14"/>
        <v>-0.40643180076556562</v>
      </c>
      <c r="N55" s="27">
        <f t="shared" ref="N55" si="18">(H55/B55)*10</f>
        <v>3.4285099439847881</v>
      </c>
      <c r="O55" s="152">
        <f t="shared" ref="O55" si="19">(I55/C55)*10</f>
        <v>3.5392014478505667</v>
      </c>
      <c r="P55" s="52">
        <f t="shared" ref="P55" si="20">(O55-N55)/N55</f>
        <v>3.2285600938676946E-2</v>
      </c>
    </row>
    <row r="56" spans="1:16" ht="20.100000000000001" customHeight="1" x14ac:dyDescent="0.25">
      <c r="A56" s="38" t="s">
        <v>163</v>
      </c>
      <c r="B56" s="19">
        <v>1930.4099999999996</v>
      </c>
      <c r="C56" s="140">
        <v>870.16999999999973</v>
      </c>
      <c r="D56" s="247">
        <f t="shared" si="8"/>
        <v>4.2875516079367969E-3</v>
      </c>
      <c r="E56" s="215">
        <f t="shared" si="9"/>
        <v>1.9480638830272443E-3</v>
      </c>
      <c r="F56" s="52">
        <f t="shared" si="13"/>
        <v>-0.54923047435518879</v>
      </c>
      <c r="H56" s="19">
        <v>687.68400000000008</v>
      </c>
      <c r="I56" s="140">
        <v>278.19099999999997</v>
      </c>
      <c r="J56" s="247">
        <f t="shared" si="10"/>
        <v>5.9871488436349998E-3</v>
      </c>
      <c r="K56" s="215">
        <f t="shared" si="11"/>
        <v>2.4766538224003888E-3</v>
      </c>
      <c r="L56" s="52">
        <f t="shared" si="14"/>
        <v>-0.59546681324561868</v>
      </c>
      <c r="N56" s="27">
        <f t="shared" ref="N56" si="21">(H56/B56)*10</f>
        <v>3.5623727601908413</v>
      </c>
      <c r="O56" s="152">
        <f t="shared" ref="O56" si="22">(I56/C56)*10</f>
        <v>3.196973005274832</v>
      </c>
      <c r="P56" s="52">
        <f t="shared" si="7"/>
        <v>-0.10257201576413197</v>
      </c>
    </row>
    <row r="57" spans="1:16" ht="20.100000000000001" customHeight="1" x14ac:dyDescent="0.25">
      <c r="A57" s="38" t="s">
        <v>175</v>
      </c>
      <c r="B57" s="19">
        <v>225.23</v>
      </c>
      <c r="C57" s="140">
        <v>887.80000000000018</v>
      </c>
      <c r="D57" s="247">
        <f t="shared" si="8"/>
        <v>5.0024878065053793E-4</v>
      </c>
      <c r="E57" s="215">
        <f t="shared" si="9"/>
        <v>1.987532453832686E-3</v>
      </c>
      <c r="F57" s="52">
        <f t="shared" si="13"/>
        <v>2.9417484349331802</v>
      </c>
      <c r="H57" s="19">
        <v>76.897000000000006</v>
      </c>
      <c r="I57" s="140">
        <v>269.82600000000002</v>
      </c>
      <c r="J57" s="247">
        <f t="shared" si="10"/>
        <v>6.694845083337704E-4</v>
      </c>
      <c r="K57" s="215">
        <f t="shared" si="11"/>
        <v>2.4021826525049603E-3</v>
      </c>
      <c r="L57" s="52">
        <f t="shared" si="14"/>
        <v>2.5089275264314606</v>
      </c>
      <c r="N57" s="27">
        <f t="shared" ref="N57" si="23">(H57/B57)*10</f>
        <v>3.4141544199262981</v>
      </c>
      <c r="O57" s="152">
        <f t="shared" ref="O57" si="24">(I57/C57)*10</f>
        <v>3.0392656003604412</v>
      </c>
      <c r="P57" s="52">
        <f t="shared" ref="P57" si="25">(O57-N57)/N57</f>
        <v>-0.10980429513611445</v>
      </c>
    </row>
    <row r="58" spans="1:16" ht="20.100000000000001" customHeight="1" x14ac:dyDescent="0.25">
      <c r="A58" s="38" t="s">
        <v>167</v>
      </c>
      <c r="B58" s="19">
        <v>352.14999999999981</v>
      </c>
      <c r="C58" s="140">
        <v>523.20999999999981</v>
      </c>
      <c r="D58" s="247">
        <f t="shared" si="8"/>
        <v>7.8214539850857731E-4</v>
      </c>
      <c r="E58" s="215">
        <f t="shared" si="9"/>
        <v>1.1713188276298704E-3</v>
      </c>
      <c r="F58" s="52">
        <f t="shared" si="13"/>
        <v>0.48575890955558737</v>
      </c>
      <c r="H58" s="19">
        <v>122.99399999999999</v>
      </c>
      <c r="I58" s="140">
        <v>189.12999999999994</v>
      </c>
      <c r="J58" s="247">
        <f t="shared" si="10"/>
        <v>1.0708165158329161E-3</v>
      </c>
      <c r="K58" s="215">
        <f t="shared" si="11"/>
        <v>1.6837695591539101E-3</v>
      </c>
      <c r="L58" s="52">
        <f t="shared" si="14"/>
        <v>0.53771728702213084</v>
      </c>
      <c r="N58" s="27">
        <f t="shared" si="12"/>
        <v>3.4926593781059223</v>
      </c>
      <c r="O58" s="152">
        <f t="shared" si="12"/>
        <v>3.6148009403489993</v>
      </c>
      <c r="P58" s="52">
        <f t="shared" si="7"/>
        <v>3.4970934471518576E-2</v>
      </c>
    </row>
    <row r="59" spans="1:16" ht="20.100000000000001" customHeight="1" x14ac:dyDescent="0.25">
      <c r="A59" s="38" t="s">
        <v>173</v>
      </c>
      <c r="B59" s="19">
        <v>378.09000000000009</v>
      </c>
      <c r="C59" s="140">
        <v>602.51999999999987</v>
      </c>
      <c r="D59" s="247">
        <f t="shared" si="8"/>
        <v>8.3975963005000201E-4</v>
      </c>
      <c r="E59" s="215">
        <f t="shared" si="9"/>
        <v>1.3488714283433987E-3</v>
      </c>
      <c r="F59" s="52">
        <f>(C59-B59)/B59</f>
        <v>0.59358882805681112</v>
      </c>
      <c r="H59" s="19">
        <v>126.896</v>
      </c>
      <c r="I59" s="140">
        <v>167.91200000000003</v>
      </c>
      <c r="J59" s="247">
        <f t="shared" si="10"/>
        <v>1.1047883034386533E-3</v>
      </c>
      <c r="K59" s="215">
        <f t="shared" si="11"/>
        <v>1.4948718564831147E-3</v>
      </c>
      <c r="L59" s="52">
        <f>(I59-H59)/H59</f>
        <v>0.3232253183709497</v>
      </c>
      <c r="N59" s="27">
        <f t="shared" si="12"/>
        <v>3.3562379327673297</v>
      </c>
      <c r="O59" s="152">
        <f t="shared" si="12"/>
        <v>2.7868286529907733</v>
      </c>
      <c r="P59" s="52">
        <f>(O59-N59)/N59</f>
        <v>-0.16965700620249516</v>
      </c>
    </row>
    <row r="60" spans="1:16" ht="20.100000000000001" customHeight="1" x14ac:dyDescent="0.25">
      <c r="A60" s="38" t="s">
        <v>215</v>
      </c>
      <c r="B60" s="19">
        <v>72.47999999999999</v>
      </c>
      <c r="C60" s="140">
        <v>212.00999999999996</v>
      </c>
      <c r="D60" s="247">
        <f t="shared" si="8"/>
        <v>1.6098224757603777E-4</v>
      </c>
      <c r="E60" s="215">
        <f t="shared" si="9"/>
        <v>4.7463027206247756E-4</v>
      </c>
      <c r="F60" s="52">
        <f>(C60-B60)/B60</f>
        <v>1.9250827814569536</v>
      </c>
      <c r="H60" s="19">
        <v>38.511000000000003</v>
      </c>
      <c r="I60" s="140">
        <v>75.05</v>
      </c>
      <c r="J60" s="247">
        <f t="shared" si="10"/>
        <v>3.3528639479357887E-4</v>
      </c>
      <c r="K60" s="215">
        <f t="shared" si="11"/>
        <v>6.6814839218791824E-4</v>
      </c>
      <c r="L60" s="52">
        <f>(I60-H60)/H60</f>
        <v>0.94879385110747561</v>
      </c>
      <c r="N60" s="27">
        <f t="shared" si="12"/>
        <v>5.3133278145695373</v>
      </c>
      <c r="O60" s="152">
        <f t="shared" si="12"/>
        <v>3.5399273619168916</v>
      </c>
      <c r="P60" s="52">
        <f>(O60-N60)/N60</f>
        <v>-0.33376454729366606</v>
      </c>
    </row>
    <row r="61" spans="1:16" ht="20.100000000000001" customHeight="1" thickBot="1" x14ac:dyDescent="0.3">
      <c r="A61" s="8" t="s">
        <v>17</v>
      </c>
      <c r="B61" s="19">
        <f>B62-SUM(B39:B60)</f>
        <v>734.96999999997206</v>
      </c>
      <c r="C61" s="140">
        <f>C62-SUM(C39:C60)</f>
        <v>634.89000000001397</v>
      </c>
      <c r="D61" s="247">
        <f t="shared" si="8"/>
        <v>1.6324106305319536E-3</v>
      </c>
      <c r="E61" s="215">
        <f t="shared" si="9"/>
        <v>1.4213386794479179E-3</v>
      </c>
      <c r="F61" s="52">
        <f t="shared" si="13"/>
        <v>-0.13616882321722232</v>
      </c>
      <c r="H61" s="19">
        <f>H62-SUM(H39:H60)</f>
        <v>270.45000000002619</v>
      </c>
      <c r="I61" s="140">
        <f>I62-SUM(I39:I60)</f>
        <v>162.71299999997427</v>
      </c>
      <c r="J61" s="247">
        <f t="shared" si="10"/>
        <v>2.3546053198289364E-3</v>
      </c>
      <c r="K61" s="215">
        <f t="shared" si="11"/>
        <v>1.4485866667295877E-3</v>
      </c>
      <c r="L61" s="52">
        <f t="shared" si="14"/>
        <v>-0.39836198927728411</v>
      </c>
      <c r="N61" s="27">
        <f t="shared" si="12"/>
        <v>3.6797420302874468</v>
      </c>
      <c r="O61" s="152">
        <f t="shared" si="12"/>
        <v>2.5628534076764584</v>
      </c>
      <c r="P61" s="52">
        <f t="shared" si="7"/>
        <v>-0.30352362024784152</v>
      </c>
    </row>
    <row r="62" spans="1:16" ht="26.25" customHeight="1" thickBot="1" x14ac:dyDescent="0.3">
      <c r="A62" s="12" t="s">
        <v>18</v>
      </c>
      <c r="B62" s="17">
        <v>450235.98</v>
      </c>
      <c r="C62" s="145">
        <v>446684.53000000009</v>
      </c>
      <c r="D62" s="253">
        <f>SUM(D39:D61)</f>
        <v>1</v>
      </c>
      <c r="E62" s="254">
        <f>SUM(E39:E61)</f>
        <v>0.99999999999999989</v>
      </c>
      <c r="F62" s="57">
        <f t="shared" si="13"/>
        <v>-7.8879746572006419E-3</v>
      </c>
      <c r="G62" s="1"/>
      <c r="H62" s="17">
        <v>114860.01400000002</v>
      </c>
      <c r="I62" s="145">
        <v>112325.34699999998</v>
      </c>
      <c r="J62" s="253">
        <f>SUM(J39:J61)</f>
        <v>1.0000000000000002</v>
      </c>
      <c r="K62" s="254">
        <f>SUM(K39:K61)</f>
        <v>0.99999999999999989</v>
      </c>
      <c r="L62" s="57">
        <f t="shared" si="14"/>
        <v>-2.2067444637435308E-2</v>
      </c>
      <c r="M62" s="1"/>
      <c r="N62" s="29">
        <f t="shared" si="12"/>
        <v>2.5511069550683185</v>
      </c>
      <c r="O62" s="146">
        <f t="shared" si="12"/>
        <v>2.5146460075525781</v>
      </c>
      <c r="P62" s="57">
        <f t="shared" si="7"/>
        <v>-1.4292206543243128E-2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8"/>
      <c r="D65" s="366" t="s">
        <v>104</v>
      </c>
      <c r="E65" s="358"/>
      <c r="F65" s="130" t="s">
        <v>0</v>
      </c>
      <c r="H65" s="375" t="s">
        <v>19</v>
      </c>
      <c r="I65" s="376"/>
      <c r="J65" s="366" t="s">
        <v>104</v>
      </c>
      <c r="K65" s="359"/>
      <c r="L65" s="130" t="s">
        <v>0</v>
      </c>
      <c r="N65" s="357" t="s">
        <v>22</v>
      </c>
      <c r="O65" s="358"/>
      <c r="P65" s="130" t="s">
        <v>0</v>
      </c>
    </row>
    <row r="66" spans="1:16" x14ac:dyDescent="0.25">
      <c r="A66" s="373"/>
      <c r="B66" s="367" t="str">
        <f>B5</f>
        <v>jan-set</v>
      </c>
      <c r="C66" s="361"/>
      <c r="D66" s="367" t="str">
        <f>B5</f>
        <v>jan-set</v>
      </c>
      <c r="E66" s="361"/>
      <c r="F66" s="131" t="str">
        <f>F37</f>
        <v>2024/2023</v>
      </c>
      <c r="H66" s="355" t="str">
        <f>B5</f>
        <v>jan-set</v>
      </c>
      <c r="I66" s="361"/>
      <c r="J66" s="367" t="str">
        <f>B5</f>
        <v>jan-set</v>
      </c>
      <c r="K66" s="356"/>
      <c r="L66" s="131" t="str">
        <f>F66</f>
        <v>2024/2023</v>
      </c>
      <c r="N66" s="355" t="str">
        <f>B5</f>
        <v>jan-set</v>
      </c>
      <c r="O66" s="356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188</v>
      </c>
      <c r="B68" s="39">
        <v>138537.15000000002</v>
      </c>
      <c r="C68" s="147">
        <v>158397.06999999995</v>
      </c>
      <c r="D68" s="247">
        <f>B68/$B$96</f>
        <v>0.21097965975045568</v>
      </c>
      <c r="E68" s="246">
        <f>C68/$C$96</f>
        <v>0.21132597427712405</v>
      </c>
      <c r="F68" s="61">
        <f t="shared" ref="F68:F87" si="26">(C68-B68)/B68</f>
        <v>0.14335447206760007</v>
      </c>
      <c r="H68" s="19">
        <v>45357.97800000001</v>
      </c>
      <c r="I68" s="147">
        <v>51631.417000000001</v>
      </c>
      <c r="J68" s="245">
        <f>H68/$H$96</f>
        <v>0.21230305556471415</v>
      </c>
      <c r="K68" s="246">
        <f>I68/$I$96</f>
        <v>0.22029559110806093</v>
      </c>
      <c r="L68" s="61">
        <f>(I68-H68)/H68</f>
        <v>0.13830949430770459</v>
      </c>
      <c r="N68" s="41">
        <f>(H68/B68)*10</f>
        <v>3.2740660537624748</v>
      </c>
      <c r="O68" s="149">
        <f t="shared" ref="N68:O96" si="27">(I68/C68)*10</f>
        <v>3.259619448768845</v>
      </c>
      <c r="P68" s="61">
        <f t="shared" si="7"/>
        <v>-4.4124354110168735E-3</v>
      </c>
    </row>
    <row r="69" spans="1:16" ht="20.100000000000001" customHeight="1" x14ac:dyDescent="0.25">
      <c r="A69" s="38" t="s">
        <v>187</v>
      </c>
      <c r="B69" s="19">
        <v>133174.15</v>
      </c>
      <c r="C69" s="140">
        <v>130061.46</v>
      </c>
      <c r="D69" s="247">
        <f t="shared" ref="D69:D95" si="28">B69/$B$96</f>
        <v>0.20281229153736843</v>
      </c>
      <c r="E69" s="215">
        <f t="shared" ref="E69:E95" si="29">C69/$C$96</f>
        <v>0.17352192657607371</v>
      </c>
      <c r="F69" s="52">
        <f t="shared" si="26"/>
        <v>-2.3373079535330153E-2</v>
      </c>
      <c r="H69" s="19">
        <v>41963.623999999982</v>
      </c>
      <c r="I69" s="140">
        <v>40676.762000000017</v>
      </c>
      <c r="J69" s="214">
        <f>H69/$H$96</f>
        <v>0.19641540453520143</v>
      </c>
      <c r="K69" s="215">
        <f t="shared" ref="K69:K96" si="30">I69/$I$96</f>
        <v>0.17355540192034463</v>
      </c>
      <c r="L69" s="52">
        <f>(I69-H69)/H69</f>
        <v>-3.0666131218789996E-2</v>
      </c>
      <c r="N69" s="40">
        <f>(H69/B69)*10</f>
        <v>3.1510337404068265</v>
      </c>
      <c r="O69" s="143">
        <f t="shared" si="27"/>
        <v>3.1275031050704811</v>
      </c>
      <c r="P69" s="52">
        <f t="shared" si="7"/>
        <v>-7.4675923125175261E-3</v>
      </c>
    </row>
    <row r="70" spans="1:16" ht="20.100000000000001" customHeight="1" x14ac:dyDescent="0.25">
      <c r="A70" s="38" t="s">
        <v>189</v>
      </c>
      <c r="B70" s="19">
        <v>94160.989999999991</v>
      </c>
      <c r="C70" s="140">
        <v>99037.289999999964</v>
      </c>
      <c r="D70" s="247">
        <f t="shared" si="28"/>
        <v>0.14339874634324479</v>
      </c>
      <c r="E70" s="215">
        <f t="shared" si="29"/>
        <v>0.13213092766814483</v>
      </c>
      <c r="F70" s="52">
        <f t="shared" si="26"/>
        <v>5.178683868977986E-2</v>
      </c>
      <c r="H70" s="19">
        <v>27956.600999999991</v>
      </c>
      <c r="I70" s="140">
        <v>30088.531999999988</v>
      </c>
      <c r="J70" s="214">
        <f t="shared" ref="J70:J96" si="31">H70/$H$96</f>
        <v>0.13085397712180954</v>
      </c>
      <c r="K70" s="215">
        <f t="shared" si="30"/>
        <v>0.1283786370324449</v>
      </c>
      <c r="L70" s="52">
        <f t="shared" ref="L70:L87" si="32">(I70-H70)/H70</f>
        <v>7.625859094959353E-2</v>
      </c>
      <c r="N70" s="40">
        <f t="shared" si="27"/>
        <v>2.9690215661496335</v>
      </c>
      <c r="O70" s="143">
        <f t="shared" si="27"/>
        <v>3.0381013050740786</v>
      </c>
      <c r="P70" s="52">
        <f t="shared" si="7"/>
        <v>2.3266836358494667E-2</v>
      </c>
    </row>
    <row r="71" spans="1:16" ht="20.100000000000001" customHeight="1" x14ac:dyDescent="0.25">
      <c r="A71" s="38" t="s">
        <v>190</v>
      </c>
      <c r="B71" s="19">
        <v>71168.539999999994</v>
      </c>
      <c r="C71" s="140">
        <v>71524.67</v>
      </c>
      <c r="D71" s="247">
        <f t="shared" si="28"/>
        <v>0.10838330624050438</v>
      </c>
      <c r="E71" s="215">
        <f t="shared" si="29"/>
        <v>9.5424874794715522E-2</v>
      </c>
      <c r="F71" s="52">
        <f t="shared" si="26"/>
        <v>5.0040368960780242E-3</v>
      </c>
      <c r="H71" s="19">
        <v>26340.748999999993</v>
      </c>
      <c r="I71" s="140">
        <v>27144.128999999994</v>
      </c>
      <c r="J71" s="214">
        <f t="shared" si="31"/>
        <v>0.12329080230523472</v>
      </c>
      <c r="K71" s="215">
        <f t="shared" si="30"/>
        <v>0.1158157627780864</v>
      </c>
      <c r="L71" s="52">
        <f t="shared" si="32"/>
        <v>3.0499512371497152E-2</v>
      </c>
      <c r="N71" s="40">
        <f t="shared" si="27"/>
        <v>3.7011787792752235</v>
      </c>
      <c r="O71" s="143">
        <f t="shared" si="27"/>
        <v>3.7950722457020762</v>
      </c>
      <c r="P71" s="52">
        <f t="shared" si="7"/>
        <v>2.5368530413232081E-2</v>
      </c>
    </row>
    <row r="72" spans="1:16" ht="20.100000000000001" customHeight="1" x14ac:dyDescent="0.25">
      <c r="A72" s="38" t="s">
        <v>192</v>
      </c>
      <c r="B72" s="19">
        <v>39311.659999999989</v>
      </c>
      <c r="C72" s="140">
        <v>104323.09999999995</v>
      </c>
      <c r="D72" s="247">
        <f t="shared" si="28"/>
        <v>5.9868133933934656E-2</v>
      </c>
      <c r="E72" s="215">
        <f t="shared" si="29"/>
        <v>0.1391830085437176</v>
      </c>
      <c r="F72" s="52">
        <f t="shared" si="26"/>
        <v>1.653744461566873</v>
      </c>
      <c r="H72" s="19">
        <v>7848.762999999999</v>
      </c>
      <c r="I72" s="140">
        <v>21174.533000000007</v>
      </c>
      <c r="J72" s="214">
        <f t="shared" si="31"/>
        <v>3.6737007264813965E-2</v>
      </c>
      <c r="K72" s="215">
        <f t="shared" si="30"/>
        <v>9.0345307851460749E-2</v>
      </c>
      <c r="L72" s="52">
        <f t="shared" si="32"/>
        <v>1.6978178599608638</v>
      </c>
      <c r="N72" s="40">
        <f t="shared" si="27"/>
        <v>1.9965483523209149</v>
      </c>
      <c r="O72" s="143">
        <f t="shared" si="27"/>
        <v>2.0297070351628754</v>
      </c>
      <c r="P72" s="52">
        <f t="shared" ref="P72:P90" si="33">(O72-N72)/N72</f>
        <v>1.6608003910055465E-2</v>
      </c>
    </row>
    <row r="73" spans="1:16" ht="20.100000000000001" customHeight="1" x14ac:dyDescent="0.25">
      <c r="A73" s="38" t="s">
        <v>193</v>
      </c>
      <c r="B73" s="19">
        <v>37360.119999999981</v>
      </c>
      <c r="C73" s="140">
        <v>33432.550000000003</v>
      </c>
      <c r="D73" s="247">
        <f t="shared" si="28"/>
        <v>5.6896113467298767E-2</v>
      </c>
      <c r="E73" s="215">
        <f t="shared" si="29"/>
        <v>4.4604147042105427E-2</v>
      </c>
      <c r="F73" s="52">
        <f t="shared" si="26"/>
        <v>-0.10512733899141598</v>
      </c>
      <c r="H73" s="19">
        <v>15767.362000000003</v>
      </c>
      <c r="I73" s="140">
        <v>13660.233</v>
      </c>
      <c r="J73" s="214">
        <f t="shared" si="31"/>
        <v>7.3800889686814572E-2</v>
      </c>
      <c r="K73" s="215">
        <f t="shared" si="30"/>
        <v>5.8284069627777997E-2</v>
      </c>
      <c r="L73" s="52">
        <f t="shared" si="32"/>
        <v>-0.13363865179222767</v>
      </c>
      <c r="N73" s="40">
        <f t="shared" si="27"/>
        <v>4.2203724185040121</v>
      </c>
      <c r="O73" s="143">
        <f t="shared" si="27"/>
        <v>4.085908194259785</v>
      </c>
      <c r="P73" s="52">
        <f t="shared" si="33"/>
        <v>-3.1860748509936095E-2</v>
      </c>
    </row>
    <row r="74" spans="1:16" ht="20.100000000000001" customHeight="1" x14ac:dyDescent="0.25">
      <c r="A74" s="38" t="s">
        <v>195</v>
      </c>
      <c r="B74" s="19">
        <v>24281.779999999992</v>
      </c>
      <c r="C74" s="140">
        <v>24832.649999999991</v>
      </c>
      <c r="D74" s="247">
        <f t="shared" si="28"/>
        <v>3.6978974105757317E-2</v>
      </c>
      <c r="E74" s="215">
        <f t="shared" si="29"/>
        <v>3.3130562043431892E-2</v>
      </c>
      <c r="F74" s="52">
        <f t="shared" si="26"/>
        <v>2.2686557575268336E-2</v>
      </c>
      <c r="H74" s="19">
        <v>6890.4679999999998</v>
      </c>
      <c r="I74" s="140">
        <v>7398.9609999999984</v>
      </c>
      <c r="J74" s="214">
        <f t="shared" si="31"/>
        <v>3.2251601045154274E-2</v>
      </c>
      <c r="K74" s="215">
        <f t="shared" si="30"/>
        <v>3.1569121705113945E-2</v>
      </c>
      <c r="L74" s="52">
        <f t="shared" si="32"/>
        <v>7.3796583918537689E-2</v>
      </c>
      <c r="N74" s="40">
        <f t="shared" si="27"/>
        <v>2.8377112386324237</v>
      </c>
      <c r="O74" s="143">
        <f t="shared" si="27"/>
        <v>2.9795293696001037</v>
      </c>
      <c r="P74" s="52">
        <f t="shared" si="33"/>
        <v>4.9976237552636381E-2</v>
      </c>
    </row>
    <row r="75" spans="1:16" ht="20.100000000000001" customHeight="1" x14ac:dyDescent="0.25">
      <c r="A75" s="38" t="s">
        <v>191</v>
      </c>
      <c r="B75" s="19">
        <v>20132.369999999995</v>
      </c>
      <c r="C75" s="140">
        <v>20374.400000000009</v>
      </c>
      <c r="D75" s="247">
        <f t="shared" si="28"/>
        <v>3.0659794665692776E-2</v>
      </c>
      <c r="E75" s="215">
        <f t="shared" si="29"/>
        <v>2.7182573076079242E-2</v>
      </c>
      <c r="F75" s="52">
        <f t="shared" si="26"/>
        <v>1.2021932837515575E-2</v>
      </c>
      <c r="H75" s="19">
        <v>7226.6670000000022</v>
      </c>
      <c r="I75" s="140">
        <v>6869.8050000000021</v>
      </c>
      <c r="J75" s="214">
        <f t="shared" si="31"/>
        <v>3.3825217818322637E-2</v>
      </c>
      <c r="K75" s="215">
        <f t="shared" si="30"/>
        <v>2.9311373601699001E-2</v>
      </c>
      <c r="L75" s="52">
        <f t="shared" si="32"/>
        <v>-4.9381270784996732E-2</v>
      </c>
      <c r="N75" s="40">
        <f t="shared" si="27"/>
        <v>3.589575891959071</v>
      </c>
      <c r="O75" s="143">
        <f t="shared" si="27"/>
        <v>3.3717827273441174</v>
      </c>
      <c r="P75" s="52">
        <f t="shared" si="33"/>
        <v>-6.0673787425090296E-2</v>
      </c>
    </row>
    <row r="76" spans="1:16" ht="20.100000000000001" customHeight="1" x14ac:dyDescent="0.25">
      <c r="A76" s="38" t="s">
        <v>194</v>
      </c>
      <c r="B76" s="19">
        <v>1725.1999999999998</v>
      </c>
      <c r="C76" s="140">
        <v>1755.6800000000005</v>
      </c>
      <c r="D76" s="247">
        <f t="shared" si="28"/>
        <v>2.627324937762081E-3</v>
      </c>
      <c r="E76" s="215">
        <f t="shared" si="29"/>
        <v>2.3423462726858608E-3</v>
      </c>
      <c r="F76" s="52">
        <f t="shared" si="26"/>
        <v>1.7667516809645668E-2</v>
      </c>
      <c r="H76" s="19">
        <v>3379.985999999999</v>
      </c>
      <c r="I76" s="140">
        <v>3572.8669999999997</v>
      </c>
      <c r="J76" s="214">
        <f t="shared" si="31"/>
        <v>1.5820400009144048E-2</v>
      </c>
      <c r="K76" s="215">
        <f t="shared" si="30"/>
        <v>1.5244339463228063E-2</v>
      </c>
      <c r="L76" s="52">
        <f t="shared" si="32"/>
        <v>5.7065620981862297E-2</v>
      </c>
      <c r="N76" s="40">
        <f t="shared" si="27"/>
        <v>19.591850220264313</v>
      </c>
      <c r="O76" s="143">
        <f t="shared" si="27"/>
        <v>20.350331495488916</v>
      </c>
      <c r="P76" s="52">
        <f t="shared" si="33"/>
        <v>3.8714121774986246E-2</v>
      </c>
    </row>
    <row r="77" spans="1:16" ht="20.100000000000001" customHeight="1" x14ac:dyDescent="0.25">
      <c r="A77" s="38" t="s">
        <v>196</v>
      </c>
      <c r="B77" s="19">
        <v>9793.4799999999977</v>
      </c>
      <c r="C77" s="140">
        <v>9523.7899999999991</v>
      </c>
      <c r="D77" s="247">
        <f t="shared" si="28"/>
        <v>1.491459206554265E-2</v>
      </c>
      <c r="E77" s="215">
        <f t="shared" si="29"/>
        <v>1.2706195894663529E-2</v>
      </c>
      <c r="F77" s="52">
        <f t="shared" si="26"/>
        <v>-2.7537708761339048E-2</v>
      </c>
      <c r="H77" s="19">
        <v>3667.474999999999</v>
      </c>
      <c r="I77" s="140">
        <v>3415.0389999999993</v>
      </c>
      <c r="J77" s="214">
        <f t="shared" si="31"/>
        <v>1.7166024215347509E-2</v>
      </c>
      <c r="K77" s="215">
        <f t="shared" si="30"/>
        <v>1.4570935273035043E-2</v>
      </c>
      <c r="L77" s="52">
        <f t="shared" si="32"/>
        <v>-6.8831007709663938E-2</v>
      </c>
      <c r="N77" s="40">
        <f t="shared" si="27"/>
        <v>3.7448128755049277</v>
      </c>
      <c r="O77" s="143">
        <f t="shared" si="27"/>
        <v>3.5857983008865162</v>
      </c>
      <c r="P77" s="52">
        <f t="shared" si="33"/>
        <v>-4.2462622273742034E-2</v>
      </c>
    </row>
    <row r="78" spans="1:16" ht="20.100000000000001" customHeight="1" x14ac:dyDescent="0.25">
      <c r="A78" s="38" t="s">
        <v>198</v>
      </c>
      <c r="B78" s="19">
        <v>9540.869999999999</v>
      </c>
      <c r="C78" s="140">
        <v>7725.7200000000012</v>
      </c>
      <c r="D78" s="247">
        <f t="shared" si="28"/>
        <v>1.4529889681744785E-2</v>
      </c>
      <c r="E78" s="215">
        <f t="shared" si="29"/>
        <v>1.0307294863423064E-2</v>
      </c>
      <c r="F78" s="52">
        <f t="shared" si="26"/>
        <v>-0.19024994575966322</v>
      </c>
      <c r="H78" s="19">
        <v>4090.3059999999987</v>
      </c>
      <c r="I78" s="140">
        <v>3133.9290000000005</v>
      </c>
      <c r="J78" s="214">
        <f t="shared" si="31"/>
        <v>1.9145131689835979E-2</v>
      </c>
      <c r="K78" s="215">
        <f t="shared" si="30"/>
        <v>1.3371524193219303E-2</v>
      </c>
      <c r="L78" s="52">
        <f t="shared" si="32"/>
        <v>-0.23381551404711493</v>
      </c>
      <c r="N78" s="40">
        <f t="shared" si="27"/>
        <v>4.2871415290219854</v>
      </c>
      <c r="O78" s="143">
        <f t="shared" si="27"/>
        <v>4.0564879389882105</v>
      </c>
      <c r="P78" s="52">
        <f t="shared" si="33"/>
        <v>-5.3801253929303648E-2</v>
      </c>
    </row>
    <row r="79" spans="1:16" ht="20.100000000000001" customHeight="1" x14ac:dyDescent="0.25">
      <c r="A79" s="38" t="s">
        <v>201</v>
      </c>
      <c r="B79" s="19">
        <v>8808.2199999999993</v>
      </c>
      <c r="C79" s="140">
        <v>12920.119999999995</v>
      </c>
      <c r="D79" s="247">
        <f t="shared" si="28"/>
        <v>1.3414129412992531E-2</v>
      </c>
      <c r="E79" s="215">
        <f t="shared" si="29"/>
        <v>1.7237420785481423E-2</v>
      </c>
      <c r="F79" s="52">
        <f t="shared" si="26"/>
        <v>0.46682530636155728</v>
      </c>
      <c r="H79" s="19">
        <v>1948.6410000000008</v>
      </c>
      <c r="I79" s="140">
        <v>2928.2739999999999</v>
      </c>
      <c r="J79" s="214">
        <f t="shared" si="31"/>
        <v>9.1208307058722998E-3</v>
      </c>
      <c r="K79" s="215">
        <f t="shared" si="30"/>
        <v>1.2494056704978017E-2</v>
      </c>
      <c r="L79" s="52">
        <f t="shared" si="32"/>
        <v>0.50272625896714618</v>
      </c>
      <c r="N79" s="40">
        <f t="shared" si="27"/>
        <v>2.2122982850110477</v>
      </c>
      <c r="O79" s="143">
        <f t="shared" si="27"/>
        <v>2.2664448937006783</v>
      </c>
      <c r="P79" s="52">
        <f t="shared" si="33"/>
        <v>2.4475274901440386E-2</v>
      </c>
    </row>
    <row r="80" spans="1:16" ht="20.100000000000001" customHeight="1" x14ac:dyDescent="0.25">
      <c r="A80" s="38" t="s">
        <v>199</v>
      </c>
      <c r="B80" s="19">
        <v>7991.4699999999984</v>
      </c>
      <c r="C80" s="140">
        <v>13532.589999999997</v>
      </c>
      <c r="D80" s="247">
        <f t="shared" si="28"/>
        <v>1.2170292383710604E-2</v>
      </c>
      <c r="E80" s="215">
        <f t="shared" si="29"/>
        <v>1.8054549659554095E-2</v>
      </c>
      <c r="F80" s="52">
        <f t="shared" si="26"/>
        <v>0.69337931569536004</v>
      </c>
      <c r="H80" s="19">
        <v>1757.4629999999997</v>
      </c>
      <c r="I80" s="140">
        <v>2839.2580000000003</v>
      </c>
      <c r="J80" s="214">
        <f t="shared" si="31"/>
        <v>8.2260008358822582E-3</v>
      </c>
      <c r="K80" s="215">
        <f t="shared" si="30"/>
        <v>1.2114252440878989E-2</v>
      </c>
      <c r="L80" s="52">
        <f t="shared" si="32"/>
        <v>0.6155435420262052</v>
      </c>
      <c r="N80" s="40">
        <f t="shared" si="27"/>
        <v>2.1991736188711215</v>
      </c>
      <c r="O80" s="143">
        <f t="shared" si="27"/>
        <v>2.0980891314966321</v>
      </c>
      <c r="P80" s="52">
        <f t="shared" si="33"/>
        <v>-4.5964759902120879E-2</v>
      </c>
    </row>
    <row r="81" spans="1:16" ht="20.100000000000001" customHeight="1" x14ac:dyDescent="0.25">
      <c r="A81" s="38" t="s">
        <v>200</v>
      </c>
      <c r="B81" s="19">
        <v>4496.2899999999991</v>
      </c>
      <c r="C81" s="140">
        <v>4904.4000000000015</v>
      </c>
      <c r="D81" s="247">
        <f t="shared" si="28"/>
        <v>6.8474465826630334E-3</v>
      </c>
      <c r="E81" s="215">
        <f t="shared" si="29"/>
        <v>6.5432214639117234E-3</v>
      </c>
      <c r="F81" s="52">
        <f t="shared" si="26"/>
        <v>9.0765942588223292E-2</v>
      </c>
      <c r="H81" s="19">
        <v>2432.9930000000004</v>
      </c>
      <c r="I81" s="140">
        <v>2790.5250000000001</v>
      </c>
      <c r="J81" s="214">
        <f t="shared" si="31"/>
        <v>1.1387894056202429E-2</v>
      </c>
      <c r="K81" s="215">
        <f t="shared" si="30"/>
        <v>1.190632351571567E-2</v>
      </c>
      <c r="L81" s="52">
        <f t="shared" si="32"/>
        <v>0.14695151198544329</v>
      </c>
      <c r="N81" s="40">
        <f t="shared" si="27"/>
        <v>5.4111122725624927</v>
      </c>
      <c r="O81" s="143">
        <f t="shared" si="27"/>
        <v>5.6898397357474906</v>
      </c>
      <c r="P81" s="52">
        <f t="shared" si="33"/>
        <v>5.1510197745906934E-2</v>
      </c>
    </row>
    <row r="82" spans="1:16" ht="20.100000000000001" customHeight="1" x14ac:dyDescent="0.25">
      <c r="A82" s="38" t="s">
        <v>206</v>
      </c>
      <c r="B82" s="19">
        <v>4282.0300000000007</v>
      </c>
      <c r="C82" s="140">
        <v>5778.2600000000011</v>
      </c>
      <c r="D82" s="247">
        <f t="shared" si="28"/>
        <v>6.5211478108308405E-3</v>
      </c>
      <c r="E82" s="215">
        <f t="shared" si="29"/>
        <v>7.7090846701049166E-3</v>
      </c>
      <c r="F82" s="52">
        <f t="shared" si="26"/>
        <v>0.34942071867782343</v>
      </c>
      <c r="H82" s="19">
        <v>1466.7340000000002</v>
      </c>
      <c r="I82" s="140">
        <v>1821.1650000000004</v>
      </c>
      <c r="J82" s="214">
        <f t="shared" si="31"/>
        <v>6.8652114496959146E-3</v>
      </c>
      <c r="K82" s="215">
        <f t="shared" si="30"/>
        <v>7.7703585044026947E-3</v>
      </c>
      <c r="L82" s="52">
        <f t="shared" si="32"/>
        <v>0.24164640623316855</v>
      </c>
      <c r="N82" s="40">
        <f t="shared" si="27"/>
        <v>3.4253239701730251</v>
      </c>
      <c r="O82" s="143">
        <f t="shared" si="27"/>
        <v>3.1517532959749128</v>
      </c>
      <c r="P82" s="52">
        <f t="shared" si="33"/>
        <v>-7.9867094785867301E-2</v>
      </c>
    </row>
    <row r="83" spans="1:16" ht="20.100000000000001" customHeight="1" x14ac:dyDescent="0.25">
      <c r="A83" s="38" t="s">
        <v>208</v>
      </c>
      <c r="B83" s="19">
        <v>4453.04</v>
      </c>
      <c r="C83" s="140">
        <v>5143.1600000000008</v>
      </c>
      <c r="D83" s="247">
        <f t="shared" si="28"/>
        <v>6.7815807099768479E-3</v>
      </c>
      <c r="E83" s="215">
        <f t="shared" si="29"/>
        <v>6.8617639067637664E-3</v>
      </c>
      <c r="F83" s="52">
        <f t="shared" si="26"/>
        <v>0.15497727395217667</v>
      </c>
      <c r="H83" s="19">
        <v>1193.8779999999999</v>
      </c>
      <c r="I83" s="140">
        <v>1583.1609999999998</v>
      </c>
      <c r="J83" s="214">
        <f t="shared" si="31"/>
        <v>5.5880786258040369E-3</v>
      </c>
      <c r="K83" s="215">
        <f t="shared" si="30"/>
        <v>6.7548676480102959E-3</v>
      </c>
      <c r="L83" s="52">
        <f t="shared" si="32"/>
        <v>0.32606597994099895</v>
      </c>
      <c r="N83" s="40">
        <f t="shared" si="27"/>
        <v>2.6810403679284263</v>
      </c>
      <c r="O83" s="143">
        <f t="shared" si="27"/>
        <v>3.0781873400788613</v>
      </c>
      <c r="P83" s="52">
        <f t="shared" si="33"/>
        <v>0.1481316644468508</v>
      </c>
    </row>
    <row r="84" spans="1:16" ht="20.100000000000001" customHeight="1" x14ac:dyDescent="0.25">
      <c r="A84" s="38" t="s">
        <v>202</v>
      </c>
      <c r="B84" s="19">
        <v>4553.3900000000031</v>
      </c>
      <c r="C84" s="140">
        <v>6083.2000000000016</v>
      </c>
      <c r="D84" s="247">
        <f t="shared" si="28"/>
        <v>6.9344047637123173E-3</v>
      </c>
      <c r="E84" s="215">
        <f t="shared" si="29"/>
        <v>8.1159213786126325E-3</v>
      </c>
      <c r="F84" s="52">
        <f t="shared" si="26"/>
        <v>0.33597166067479339</v>
      </c>
      <c r="H84" s="19">
        <v>1256.2820000000002</v>
      </c>
      <c r="I84" s="140">
        <v>1560.3070000000002</v>
      </c>
      <c r="J84" s="214">
        <f t="shared" si="31"/>
        <v>5.8801674812521444E-3</v>
      </c>
      <c r="K84" s="215">
        <f t="shared" si="30"/>
        <v>6.6573565640285501E-3</v>
      </c>
      <c r="L84" s="52">
        <f t="shared" si="32"/>
        <v>0.24200378577421316</v>
      </c>
      <c r="N84" s="40">
        <f t="shared" si="27"/>
        <v>2.7590037312859197</v>
      </c>
      <c r="O84" s="143">
        <f t="shared" si="27"/>
        <v>2.5649444371383479</v>
      </c>
      <c r="P84" s="52">
        <f t="shared" si="33"/>
        <v>-7.0336727691602083E-2</v>
      </c>
    </row>
    <row r="85" spans="1:16" ht="20.100000000000001" customHeight="1" x14ac:dyDescent="0.25">
      <c r="A85" s="38" t="s">
        <v>204</v>
      </c>
      <c r="B85" s="19">
        <v>4319.8500000000013</v>
      </c>
      <c r="C85" s="140">
        <v>3740.6000000000004</v>
      </c>
      <c r="D85" s="247">
        <f t="shared" si="28"/>
        <v>6.5787442803104156E-3</v>
      </c>
      <c r="E85" s="215">
        <f t="shared" si="29"/>
        <v>4.9905338487701229E-3</v>
      </c>
      <c r="F85" s="52">
        <f t="shared" si="26"/>
        <v>-0.13409030406148378</v>
      </c>
      <c r="H85" s="19">
        <v>1497.3450000000005</v>
      </c>
      <c r="I85" s="140">
        <v>1222.0790000000002</v>
      </c>
      <c r="J85" s="214">
        <f t="shared" si="31"/>
        <v>7.0084896362564257E-3</v>
      </c>
      <c r="K85" s="215">
        <f t="shared" si="30"/>
        <v>5.2142403081005513E-3</v>
      </c>
      <c r="L85" s="52">
        <f t="shared" si="32"/>
        <v>-0.18383605648664816</v>
      </c>
      <c r="N85" s="40">
        <f t="shared" si="27"/>
        <v>3.4661967429424632</v>
      </c>
      <c r="O85" s="143">
        <f t="shared" si="27"/>
        <v>3.2670667807303646</v>
      </c>
      <c r="P85" s="52">
        <f t="shared" si="33"/>
        <v>-5.7449122764755882E-2</v>
      </c>
    </row>
    <row r="86" spans="1:16" ht="20.100000000000001" customHeight="1" x14ac:dyDescent="0.25">
      <c r="A86" s="38" t="s">
        <v>212</v>
      </c>
      <c r="B86" s="19">
        <v>3317.08</v>
      </c>
      <c r="C86" s="140">
        <v>4070.3700000000003</v>
      </c>
      <c r="D86" s="247">
        <f t="shared" si="28"/>
        <v>5.0516154675120818E-3</v>
      </c>
      <c r="E86" s="215">
        <f t="shared" si="29"/>
        <v>5.4304975838150148E-3</v>
      </c>
      <c r="F86" s="52">
        <f t="shared" si="26"/>
        <v>0.22709431186465218</v>
      </c>
      <c r="H86" s="19">
        <v>724.78699999999992</v>
      </c>
      <c r="I86" s="140">
        <v>902.67200000000014</v>
      </c>
      <c r="J86" s="214">
        <f t="shared" si="31"/>
        <v>3.3924460815599501E-3</v>
      </c>
      <c r="K86" s="215">
        <f t="shared" si="30"/>
        <v>3.8514275487867324E-3</v>
      </c>
      <c r="L86" s="52">
        <f t="shared" si="32"/>
        <v>0.24543072654448858</v>
      </c>
      <c r="N86" s="40">
        <f t="shared" si="27"/>
        <v>2.1850151337923713</v>
      </c>
      <c r="O86" s="143">
        <f t="shared" si="27"/>
        <v>2.2176657158931499</v>
      </c>
      <c r="P86" s="52">
        <f t="shared" si="33"/>
        <v>1.4942954671489759E-2</v>
      </c>
    </row>
    <row r="87" spans="1:16" ht="20.100000000000001" customHeight="1" x14ac:dyDescent="0.25">
      <c r="A87" s="38" t="s">
        <v>210</v>
      </c>
      <c r="B87" s="19">
        <v>2742.1800000000007</v>
      </c>
      <c r="C87" s="140">
        <v>2372.0100000000002</v>
      </c>
      <c r="D87" s="247">
        <f t="shared" si="28"/>
        <v>4.1760943066499103E-3</v>
      </c>
      <c r="E87" s="215">
        <f t="shared" si="29"/>
        <v>3.1646249785117946E-3</v>
      </c>
      <c r="F87" s="52">
        <f t="shared" si="26"/>
        <v>-0.13499113843730187</v>
      </c>
      <c r="H87" s="19">
        <v>936.22299999999996</v>
      </c>
      <c r="I87" s="140">
        <v>721.97799999999984</v>
      </c>
      <c r="J87" s="214">
        <f t="shared" si="31"/>
        <v>4.3820957713318551E-3</v>
      </c>
      <c r="K87" s="215">
        <f t="shared" si="30"/>
        <v>3.0804610742528253E-3</v>
      </c>
      <c r="L87" s="52">
        <f t="shared" si="32"/>
        <v>-0.22883971019725016</v>
      </c>
      <c r="N87" s="40">
        <f t="shared" si="27"/>
        <v>3.4141558905688161</v>
      </c>
      <c r="O87" s="143">
        <f t="shared" si="27"/>
        <v>3.0437392759726971</v>
      </c>
      <c r="P87" s="52">
        <f t="shared" si="33"/>
        <v>-0.10849434720287644</v>
      </c>
    </row>
    <row r="88" spans="1:16" ht="20.100000000000001" customHeight="1" x14ac:dyDescent="0.25">
      <c r="A88" s="38" t="s">
        <v>209</v>
      </c>
      <c r="B88" s="19">
        <v>2955.2000000000007</v>
      </c>
      <c r="C88" s="140">
        <v>5207.9599999999991</v>
      </c>
      <c r="D88" s="247">
        <f t="shared" si="28"/>
        <v>4.5005046696467103E-3</v>
      </c>
      <c r="E88" s="215">
        <f t="shared" si="29"/>
        <v>6.9482170408599799E-3</v>
      </c>
      <c r="F88" s="52">
        <f t="shared" ref="F88:F94" si="34">(C88-B88)/B88</f>
        <v>0.76230373578776323</v>
      </c>
      <c r="H88" s="19">
        <v>617.09700000000021</v>
      </c>
      <c r="I88" s="140">
        <v>710.77800000000013</v>
      </c>
      <c r="J88" s="214">
        <f t="shared" si="31"/>
        <v>2.8883910715733056E-3</v>
      </c>
      <c r="K88" s="215">
        <f t="shared" si="30"/>
        <v>3.032674072389014E-3</v>
      </c>
      <c r="L88" s="52">
        <f t="shared" ref="L88:L95" si="35">(I88-H88)/H88</f>
        <v>0.15180919693338307</v>
      </c>
      <c r="N88" s="40">
        <f t="shared" si="27"/>
        <v>2.0881733892799135</v>
      </c>
      <c r="O88" s="143">
        <f t="shared" si="27"/>
        <v>1.3647915882610471</v>
      </c>
      <c r="P88" s="52">
        <f t="shared" si="33"/>
        <v>-0.3464184558296271</v>
      </c>
    </row>
    <row r="89" spans="1:16" ht="20.100000000000001" customHeight="1" x14ac:dyDescent="0.25">
      <c r="A89" s="38" t="s">
        <v>216</v>
      </c>
      <c r="B89" s="19">
        <v>669.40000000000009</v>
      </c>
      <c r="C89" s="140">
        <v>960.14999999999975</v>
      </c>
      <c r="D89" s="247">
        <f t="shared" si="28"/>
        <v>1.0194361890435528E-3</v>
      </c>
      <c r="E89" s="215">
        <f t="shared" si="29"/>
        <v>1.2809872947913787E-3</v>
      </c>
      <c r="F89" s="52">
        <f t="shared" si="34"/>
        <v>0.4343441888258136</v>
      </c>
      <c r="H89" s="19">
        <v>322.75900000000001</v>
      </c>
      <c r="I89" s="140">
        <v>577.95699999999999</v>
      </c>
      <c r="J89" s="214">
        <f t="shared" si="31"/>
        <v>1.510709359906025E-3</v>
      </c>
      <c r="K89" s="215">
        <f t="shared" si="30"/>
        <v>2.4659671639467415E-3</v>
      </c>
      <c r="L89" s="52">
        <f t="shared" si="35"/>
        <v>0.79067663488856998</v>
      </c>
      <c r="N89" s="40">
        <f t="shared" si="27"/>
        <v>4.8216163728712278</v>
      </c>
      <c r="O89" s="143">
        <f t="shared" si="27"/>
        <v>6.0194448784044177</v>
      </c>
      <c r="P89" s="52">
        <f t="shared" si="33"/>
        <v>0.24842882819810364</v>
      </c>
    </row>
    <row r="90" spans="1:16" ht="20.100000000000001" customHeight="1" x14ac:dyDescent="0.25">
      <c r="A90" s="38" t="s">
        <v>205</v>
      </c>
      <c r="B90" s="19">
        <v>2610.92</v>
      </c>
      <c r="C90" s="140">
        <v>2388.2399999999998</v>
      </c>
      <c r="D90" s="247">
        <f t="shared" si="28"/>
        <v>3.9761970939611486E-3</v>
      </c>
      <c r="E90" s="215">
        <f t="shared" si="29"/>
        <v>3.1862782866349665E-3</v>
      </c>
      <c r="F90" s="52">
        <f t="shared" si="34"/>
        <v>-8.5287944479340724E-2</v>
      </c>
      <c r="H90" s="19">
        <v>571.51899999999978</v>
      </c>
      <c r="I90" s="140">
        <v>561.25999999999976</v>
      </c>
      <c r="J90" s="214">
        <f t="shared" si="31"/>
        <v>2.6750581785918632E-3</v>
      </c>
      <c r="K90" s="215">
        <f t="shared" si="30"/>
        <v>2.3947261309003047E-3</v>
      </c>
      <c r="L90" s="52">
        <f t="shared" si="35"/>
        <v>-1.7950409347720755E-2</v>
      </c>
      <c r="N90" s="40">
        <f t="shared" si="27"/>
        <v>2.1889563831905985</v>
      </c>
      <c r="O90" s="143">
        <f t="shared" si="27"/>
        <v>2.350098817539275</v>
      </c>
      <c r="P90" s="52">
        <f t="shared" si="33"/>
        <v>7.3616101072693396E-2</v>
      </c>
    </row>
    <row r="91" spans="1:16" ht="20.100000000000001" customHeight="1" x14ac:dyDescent="0.25">
      <c r="A91" s="38" t="s">
        <v>217</v>
      </c>
      <c r="B91" s="19">
        <v>403.53</v>
      </c>
      <c r="C91" s="140">
        <v>386.35000000000008</v>
      </c>
      <c r="D91" s="247">
        <f t="shared" si="28"/>
        <v>6.1454001398975912E-4</v>
      </c>
      <c r="E91" s="215">
        <f t="shared" si="29"/>
        <v>5.1545012898260626E-4</v>
      </c>
      <c r="F91" s="52">
        <f t="shared" si="34"/>
        <v>-4.2574281961687839E-2</v>
      </c>
      <c r="H91" s="19">
        <v>445.03500000000003</v>
      </c>
      <c r="I91" s="140">
        <v>492.45800000000003</v>
      </c>
      <c r="J91" s="214">
        <f t="shared" si="31"/>
        <v>2.0830357634822817E-3</v>
      </c>
      <c r="K91" s="215">
        <f t="shared" si="30"/>
        <v>2.1011688717722677E-3</v>
      </c>
      <c r="L91" s="52">
        <f t="shared" si="35"/>
        <v>0.1065601581898053</v>
      </c>
      <c r="N91" s="40">
        <f t="shared" si="27"/>
        <v>11.028548063341017</v>
      </c>
      <c r="O91" s="143">
        <f t="shared" si="27"/>
        <v>12.746421638410766</v>
      </c>
      <c r="P91" s="52">
        <f t="shared" ref="P91:P93" si="36">(O91-N91)/N91</f>
        <v>0.15576606867951864</v>
      </c>
    </row>
    <row r="92" spans="1:16" ht="20.100000000000001" customHeight="1" x14ac:dyDescent="0.25">
      <c r="A92" s="38" t="s">
        <v>203</v>
      </c>
      <c r="B92" s="19">
        <v>1856.6399999999999</v>
      </c>
      <c r="C92" s="140">
        <v>1239.8699999999997</v>
      </c>
      <c r="D92" s="247">
        <f t="shared" si="28"/>
        <v>2.8274962743140447E-3</v>
      </c>
      <c r="E92" s="215">
        <f t="shared" si="29"/>
        <v>1.6541766569733757E-3</v>
      </c>
      <c r="F92" s="52">
        <f t="shared" si="34"/>
        <v>-0.33219687176835588</v>
      </c>
      <c r="H92" s="19">
        <v>619.71500000000003</v>
      </c>
      <c r="I92" s="140">
        <v>484.54700000000003</v>
      </c>
      <c r="J92" s="214">
        <f t="shared" si="31"/>
        <v>2.9006449114483634E-3</v>
      </c>
      <c r="K92" s="215">
        <f t="shared" si="30"/>
        <v>2.0674150350093552E-3</v>
      </c>
      <c r="L92" s="52">
        <f t="shared" si="35"/>
        <v>-0.21811316492258537</v>
      </c>
      <c r="N92" s="40">
        <f t="shared" si="27"/>
        <v>3.3378307049293348</v>
      </c>
      <c r="O92" s="143">
        <f t="shared" si="27"/>
        <v>3.9080468113592564</v>
      </c>
      <c r="P92" s="52">
        <f t="shared" si="36"/>
        <v>0.17083434027610267</v>
      </c>
    </row>
    <row r="93" spans="1:16" ht="20.100000000000001" customHeight="1" x14ac:dyDescent="0.25">
      <c r="A93" s="38" t="s">
        <v>213</v>
      </c>
      <c r="B93" s="19">
        <v>895.71999999999991</v>
      </c>
      <c r="C93" s="140">
        <v>679.28</v>
      </c>
      <c r="D93" s="247">
        <f t="shared" si="28"/>
        <v>1.3641012597103239E-3</v>
      </c>
      <c r="E93" s="215">
        <f t="shared" si="29"/>
        <v>9.0626365630983485E-4</v>
      </c>
      <c r="F93" s="52">
        <f t="shared" si="34"/>
        <v>-0.24163801187871206</v>
      </c>
      <c r="H93" s="19">
        <v>541.06199999999978</v>
      </c>
      <c r="I93" s="140">
        <v>461.13100000000003</v>
      </c>
      <c r="J93" s="214">
        <f t="shared" si="31"/>
        <v>2.5325008061416517E-3</v>
      </c>
      <c r="K93" s="215">
        <f t="shared" si="30"/>
        <v>1.9675060675412269E-3</v>
      </c>
      <c r="L93" s="52">
        <f t="shared" si="35"/>
        <v>-0.14772983502814796</v>
      </c>
      <c r="N93" s="40">
        <f t="shared" si="27"/>
        <v>6.0405260572500321</v>
      </c>
      <c r="O93" s="143">
        <f t="shared" si="27"/>
        <v>6.7885260864444721</v>
      </c>
      <c r="P93" s="52">
        <f t="shared" si="36"/>
        <v>0.12383027936725254</v>
      </c>
    </row>
    <row r="94" spans="1:16" ht="20.100000000000001" customHeight="1" x14ac:dyDescent="0.25">
      <c r="A94" s="38" t="s">
        <v>207</v>
      </c>
      <c r="B94" s="19">
        <v>569.91999999999996</v>
      </c>
      <c r="C94" s="140">
        <v>746.13999999999987</v>
      </c>
      <c r="D94" s="247">
        <f t="shared" si="28"/>
        <v>8.6793706731356666E-4</v>
      </c>
      <c r="E94" s="215">
        <f t="shared" si="29"/>
        <v>9.9546514621219541E-4</v>
      </c>
      <c r="F94" s="52">
        <f t="shared" si="34"/>
        <v>0.30920129140932046</v>
      </c>
      <c r="H94" s="19">
        <v>276.7940000000001</v>
      </c>
      <c r="I94" s="140">
        <v>457.09000000000003</v>
      </c>
      <c r="J94" s="214">
        <f t="shared" si="31"/>
        <v>1.2955650704266292E-3</v>
      </c>
      <c r="K94" s="215">
        <f t="shared" si="30"/>
        <v>1.9502643466008996E-3</v>
      </c>
      <c r="L94" s="52">
        <f t="shared" si="35"/>
        <v>0.65137250084900633</v>
      </c>
      <c r="N94" s="40">
        <f t="shared" ref="N94" si="37">(H94/B94)*10</f>
        <v>4.8567167321729388</v>
      </c>
      <c r="O94" s="143">
        <f t="shared" ref="O94" si="38">(I94/C94)*10</f>
        <v>6.1260621331117502</v>
      </c>
      <c r="P94" s="52">
        <f t="shared" ref="P94" si="39">(O94-N94)/N94</f>
        <v>0.26135874726440855</v>
      </c>
    </row>
    <row r="95" spans="1:16" ht="20.100000000000001" customHeight="1" thickBot="1" x14ac:dyDescent="0.3">
      <c r="A95" s="8" t="s">
        <v>17</v>
      </c>
      <c r="B95" s="19">
        <f>B96-SUM(B68:B94)</f>
        <v>22526.279999999795</v>
      </c>
      <c r="C95" s="140">
        <f>C96-SUM(C68:C94)</f>
        <v>18397.969999999856</v>
      </c>
      <c r="D95" s="247">
        <f t="shared" si="28"/>
        <v>3.4305504984355827E-2</v>
      </c>
      <c r="E95" s="215">
        <f t="shared" si="29"/>
        <v>2.4545712461545344E-2</v>
      </c>
      <c r="F95" s="52">
        <f>(C95-B95)/B95</f>
        <v>-0.183266389301739</v>
      </c>
      <c r="H95" s="19">
        <f>H96-SUM(H68:H94)</f>
        <v>6549.0099999998638</v>
      </c>
      <c r="I95" s="140">
        <f>I96-SUM(I68:I94)</f>
        <v>5492.50900000002</v>
      </c>
      <c r="J95" s="214">
        <f t="shared" si="31"/>
        <v>3.0653368938179725E-2</v>
      </c>
      <c r="K95" s="215">
        <f t="shared" si="30"/>
        <v>2.3434869448215011E-2</v>
      </c>
      <c r="L95" s="52">
        <f t="shared" si="35"/>
        <v>-0.16132224565237582</v>
      </c>
      <c r="N95" s="40">
        <f t="shared" si="27"/>
        <v>2.9072754134281933</v>
      </c>
      <c r="O95" s="143">
        <f t="shared" si="27"/>
        <v>2.9853886053733447</v>
      </c>
      <c r="P95" s="52">
        <f>(O95-N95)/N95</f>
        <v>2.6868177532943852E-2</v>
      </c>
    </row>
    <row r="96" spans="1:16" ht="26.25" customHeight="1" thickBot="1" x14ac:dyDescent="0.3">
      <c r="A96" s="12" t="s">
        <v>18</v>
      </c>
      <c r="B96" s="17">
        <v>656637.46999999986</v>
      </c>
      <c r="C96" s="145">
        <v>749539.04999999981</v>
      </c>
      <c r="D96" s="243">
        <f>SUM(D68:D95)</f>
        <v>0.99999999999999967</v>
      </c>
      <c r="E96" s="244">
        <f>SUM(E68:E95)</f>
        <v>0.99999999999999989</v>
      </c>
      <c r="F96" s="57">
        <f>(C96-B96)/B96</f>
        <v>0.1414807778179335</v>
      </c>
      <c r="G96" s="1"/>
      <c r="H96" s="17">
        <v>213647.31599999985</v>
      </c>
      <c r="I96" s="145">
        <v>234373.356</v>
      </c>
      <c r="J96" s="255">
        <f t="shared" si="31"/>
        <v>1</v>
      </c>
      <c r="K96" s="244">
        <f t="shared" si="30"/>
        <v>1</v>
      </c>
      <c r="L96" s="57">
        <f>(I96-H96)/H96</f>
        <v>9.7010533003841562E-2</v>
      </c>
      <c r="M96" s="1"/>
      <c r="N96" s="37">
        <f t="shared" si="27"/>
        <v>3.2536570902662603</v>
      </c>
      <c r="O96" s="150">
        <f t="shared" si="27"/>
        <v>3.1268998726617387</v>
      </c>
      <c r="P96" s="57">
        <f>(O96-N96)/N96</f>
        <v>-3.8958382548588869E-2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135</v>
      </c>
      <c r="B1" s="4"/>
    </row>
    <row r="3" spans="1:19" ht="15.75" thickBot="1" x14ac:dyDescent="0.3"/>
    <row r="4" spans="1:19" x14ac:dyDescent="0.25">
      <c r="A4" s="346" t="s">
        <v>16</v>
      </c>
      <c r="B4" s="320"/>
      <c r="C4" s="320"/>
      <c r="D4" s="320"/>
      <c r="E4" s="366" t="s">
        <v>1</v>
      </c>
      <c r="F4" s="359"/>
      <c r="G4" s="358" t="s">
        <v>104</v>
      </c>
      <c r="H4" s="358"/>
      <c r="I4" s="130" t="s">
        <v>0</v>
      </c>
      <c r="K4" s="360" t="s">
        <v>19</v>
      </c>
      <c r="L4" s="358"/>
      <c r="M4" s="369" t="s">
        <v>104</v>
      </c>
      <c r="N4" s="370"/>
      <c r="O4" s="130" t="s">
        <v>0</v>
      </c>
      <c r="Q4" s="357" t="s">
        <v>22</v>
      </c>
      <c r="R4" s="358"/>
      <c r="S4" s="130" t="s">
        <v>0</v>
      </c>
    </row>
    <row r="5" spans="1:19" x14ac:dyDescent="0.25">
      <c r="A5" s="365"/>
      <c r="B5" s="321"/>
      <c r="C5" s="321"/>
      <c r="D5" s="321"/>
      <c r="E5" s="367" t="s">
        <v>178</v>
      </c>
      <c r="F5" s="356"/>
      <c r="G5" s="361" t="str">
        <f>E5</f>
        <v>jan-set</v>
      </c>
      <c r="H5" s="361"/>
      <c r="I5" s="131" t="s">
        <v>149</v>
      </c>
      <c r="K5" s="355" t="str">
        <f>E5</f>
        <v>jan-set</v>
      </c>
      <c r="L5" s="361"/>
      <c r="M5" s="362" t="str">
        <f>E5</f>
        <v>jan-set</v>
      </c>
      <c r="N5" s="363"/>
      <c r="O5" s="131" t="str">
        <f>I5</f>
        <v>2024/2023</v>
      </c>
      <c r="Q5" s="355" t="str">
        <f>E5</f>
        <v>jan-set</v>
      </c>
      <c r="R5" s="356"/>
      <c r="S5" s="131" t="str">
        <f>O5</f>
        <v>2024/2023</v>
      </c>
    </row>
    <row r="6" spans="1:19" ht="19.5" customHeight="1" thickBot="1" x14ac:dyDescent="0.3">
      <c r="A6" s="347"/>
      <c r="B6" s="371"/>
      <c r="C6" s="371"/>
      <c r="D6" s="371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233861.48999999955</v>
      </c>
      <c r="F7" s="145">
        <v>227798.53000000009</v>
      </c>
      <c r="G7" s="243">
        <f>E7/E15</f>
        <v>0.42590605809899967</v>
      </c>
      <c r="H7" s="244">
        <f>F7/F15</f>
        <v>0.37217173591640695</v>
      </c>
      <c r="I7" s="164">
        <f t="shared" ref="I7:I18" si="0">(F7-E7)/E7</f>
        <v>-2.5925431331167349E-2</v>
      </c>
      <c r="J7" s="1"/>
      <c r="K7" s="17">
        <v>63236.47300000002</v>
      </c>
      <c r="L7" s="145">
        <v>61152.597000000031</v>
      </c>
      <c r="M7" s="243">
        <f>K7/K15</f>
        <v>0.34092369531780853</v>
      </c>
      <c r="N7" s="244">
        <f>L7/L15</f>
        <v>0.30766115742806693</v>
      </c>
      <c r="O7" s="164">
        <f t="shared" ref="O7:O18" si="1">(L7-K7)/K7</f>
        <v>-3.2953703790532224E-2</v>
      </c>
      <c r="P7" s="1"/>
      <c r="Q7" s="187">
        <f t="shared" ref="Q7:Q18" si="2">(K7/E7)*10</f>
        <v>2.7040139443223481</v>
      </c>
      <c r="R7" s="188">
        <f t="shared" ref="R7:R18" si="3">(L7/F7)*10</f>
        <v>2.6845035830564843</v>
      </c>
      <c r="S7" s="55">
        <f>(R7-Q7)/Q7</f>
        <v>-7.2153330817061635E-3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217607.65999999957</v>
      </c>
      <c r="F8" s="181">
        <v>224719.5800000001</v>
      </c>
      <c r="G8" s="245">
        <f>E8/E7</f>
        <v>0.93049804822504112</v>
      </c>
      <c r="H8" s="246">
        <f>F8/F7</f>
        <v>0.98648388995310909</v>
      </c>
      <c r="I8" s="206">
        <f t="shared" si="0"/>
        <v>3.2682305393112315E-2</v>
      </c>
      <c r="K8" s="180">
        <v>60920.655000000021</v>
      </c>
      <c r="L8" s="181">
        <v>60452.334000000032</v>
      </c>
      <c r="M8" s="250">
        <f>K8/K7</f>
        <v>0.96337844458845767</v>
      </c>
      <c r="N8" s="246">
        <f>L8/L7</f>
        <v>0.9885489245861464</v>
      </c>
      <c r="O8" s="207">
        <f t="shared" si="1"/>
        <v>-7.6873927241916367E-3</v>
      </c>
      <c r="Q8" s="189">
        <f t="shared" si="2"/>
        <v>2.7995639032192221</v>
      </c>
      <c r="R8" s="190">
        <f t="shared" si="3"/>
        <v>2.690123130347609</v>
      </c>
      <c r="S8" s="182">
        <f t="shared" ref="S8:S18" si="4">(R8-Q8)/Q8</f>
        <v>-3.9092078857627451E-2</v>
      </c>
    </row>
    <row r="9" spans="1:19" ht="24" customHeight="1" x14ac:dyDescent="0.25">
      <c r="A9" s="8"/>
      <c r="B9" t="s">
        <v>37</v>
      </c>
      <c r="E9" s="19">
        <v>12523.150000000005</v>
      </c>
      <c r="F9" s="140">
        <v>3078.9299999999994</v>
      </c>
      <c r="G9" s="247">
        <f>E9/E7</f>
        <v>5.3549432187403018E-2</v>
      </c>
      <c r="H9" s="215">
        <f>F9/F7</f>
        <v>1.3516022250011878E-2</v>
      </c>
      <c r="I9" s="182">
        <f t="shared" si="0"/>
        <v>-0.75414093099579582</v>
      </c>
      <c r="K9" s="19">
        <v>2009.2380000000001</v>
      </c>
      <c r="L9" s="140">
        <v>700.255</v>
      </c>
      <c r="M9" s="247">
        <f>K9/K7</f>
        <v>3.1773403934150464E-2</v>
      </c>
      <c r="N9" s="215">
        <f>L9/L7</f>
        <v>1.1450944593571384E-2</v>
      </c>
      <c r="O9" s="182">
        <f t="shared" si="1"/>
        <v>-0.65148230324132839</v>
      </c>
      <c r="Q9" s="189">
        <f t="shared" si="2"/>
        <v>1.6044190159824001</v>
      </c>
      <c r="R9" s="190">
        <f t="shared" si="3"/>
        <v>2.2743453082726797</v>
      </c>
      <c r="S9" s="182">
        <f t="shared" si="4"/>
        <v>0.41755070565532887</v>
      </c>
    </row>
    <row r="10" spans="1:19" ht="24" customHeight="1" thickBot="1" x14ac:dyDescent="0.3">
      <c r="A10" s="8"/>
      <c r="B10" t="s">
        <v>36</v>
      </c>
      <c r="E10" s="19">
        <v>3730.6800000000003</v>
      </c>
      <c r="F10" s="140">
        <v>0.02</v>
      </c>
      <c r="G10" s="247">
        <f>E10/E7</f>
        <v>1.5952519587555898E-2</v>
      </c>
      <c r="H10" s="215">
        <f>F10/F7</f>
        <v>8.7796879110677282E-8</v>
      </c>
      <c r="I10" s="186">
        <f t="shared" si="0"/>
        <v>-0.999994639047037</v>
      </c>
      <c r="K10" s="19">
        <v>306.58</v>
      </c>
      <c r="L10" s="140">
        <v>8.0000000000000002E-3</v>
      </c>
      <c r="M10" s="247">
        <f>K10/K7</f>
        <v>4.8481514773918511E-3</v>
      </c>
      <c r="N10" s="215">
        <f>L10/L7</f>
        <v>1.3082028225228105E-7</v>
      </c>
      <c r="O10" s="209">
        <f t="shared" si="1"/>
        <v>-0.99997390566899347</v>
      </c>
      <c r="Q10" s="189">
        <f t="shared" si="2"/>
        <v>0.821780479698071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315230.23000000016</v>
      </c>
      <c r="F11" s="145">
        <v>384280.54000000033</v>
      </c>
      <c r="G11" s="243">
        <f>E11/E15</f>
        <v>0.57409394190100027</v>
      </c>
      <c r="H11" s="244">
        <f>F11/F15</f>
        <v>0.62782826408359327</v>
      </c>
      <c r="I11" s="164">
        <f t="shared" si="0"/>
        <v>0.21904723414375626</v>
      </c>
      <c r="J11" s="1"/>
      <c r="K11" s="17">
        <v>122249.23500000004</v>
      </c>
      <c r="L11" s="145">
        <v>137613.46599999984</v>
      </c>
      <c r="M11" s="243">
        <f>K11/K15</f>
        <v>0.65907630468219147</v>
      </c>
      <c r="N11" s="244">
        <f>L11/L15</f>
        <v>0.69233884257193301</v>
      </c>
      <c r="O11" s="164">
        <f t="shared" si="1"/>
        <v>0.12567956764719052</v>
      </c>
      <c r="Q11" s="191">
        <f t="shared" si="2"/>
        <v>3.8780936396867771</v>
      </c>
      <c r="R11" s="192">
        <f t="shared" si="3"/>
        <v>3.5810677792843664</v>
      </c>
      <c r="S11" s="57">
        <f t="shared" si="4"/>
        <v>-7.6590688105819107E-2</v>
      </c>
    </row>
    <row r="12" spans="1:19" s="3" customFormat="1" ht="24" customHeight="1" x14ac:dyDescent="0.25">
      <c r="A12" s="46"/>
      <c r="B12" s="3" t="s">
        <v>33</v>
      </c>
      <c r="E12" s="31">
        <v>309367.45000000019</v>
      </c>
      <c r="F12" s="141">
        <v>377113.7600000003</v>
      </c>
      <c r="G12" s="247">
        <f>E12/E11</f>
        <v>0.98140159336875787</v>
      </c>
      <c r="H12" s="215">
        <f>F12/F11</f>
        <v>0.98135013550256789</v>
      </c>
      <c r="I12" s="206">
        <f t="shared" si="0"/>
        <v>0.21898331579485841</v>
      </c>
      <c r="K12" s="31">
        <v>120576.90500000006</v>
      </c>
      <c r="L12" s="141">
        <v>135826.51399999985</v>
      </c>
      <c r="M12" s="247">
        <f>K12/K11</f>
        <v>0.98632032339507081</v>
      </c>
      <c r="N12" s="215">
        <f>L12/L11</f>
        <v>0.98701470101770428</v>
      </c>
      <c r="O12" s="206">
        <f t="shared" si="1"/>
        <v>0.1264720553243574</v>
      </c>
      <c r="Q12" s="189">
        <f t="shared" si="2"/>
        <v>3.8975304286213683</v>
      </c>
      <c r="R12" s="190">
        <f t="shared" si="3"/>
        <v>3.6017384780656037</v>
      </c>
      <c r="S12" s="182">
        <f t="shared" si="4"/>
        <v>-7.5892146571487323E-2</v>
      </c>
    </row>
    <row r="13" spans="1:19" ht="24" customHeight="1" x14ac:dyDescent="0.25">
      <c r="A13" s="8"/>
      <c r="B13" s="3" t="s">
        <v>37</v>
      </c>
      <c r="D13" s="3"/>
      <c r="E13" s="19">
        <v>5762.5499999999993</v>
      </c>
      <c r="F13" s="140">
        <v>7039.19</v>
      </c>
      <c r="G13" s="247">
        <f>E13/E11</f>
        <v>1.8280448547082544E-2</v>
      </c>
      <c r="H13" s="215">
        <f>F13/F11</f>
        <v>1.8317841439485835E-2</v>
      </c>
      <c r="I13" s="182">
        <f t="shared" si="0"/>
        <v>0.22154081092571873</v>
      </c>
      <c r="K13" s="19">
        <v>1638.8240000000001</v>
      </c>
      <c r="L13" s="140">
        <v>1742.0609999999999</v>
      </c>
      <c r="M13" s="247">
        <f>K13/K11</f>
        <v>1.3405597180219568E-2</v>
      </c>
      <c r="N13" s="215">
        <f>L13/L11</f>
        <v>1.2659088173827422E-2</v>
      </c>
      <c r="O13" s="182">
        <f t="shared" si="1"/>
        <v>6.2994561954181683E-2</v>
      </c>
      <c r="Q13" s="189">
        <f t="shared" si="2"/>
        <v>2.8439215277958545</v>
      </c>
      <c r="R13" s="190">
        <f t="shared" si="3"/>
        <v>2.4748032088919323</v>
      </c>
      <c r="S13" s="182">
        <f t="shared" si="4"/>
        <v>-0.12979201967995324</v>
      </c>
    </row>
    <row r="14" spans="1:19" ht="24" customHeight="1" thickBot="1" x14ac:dyDescent="0.3">
      <c r="A14" s="8"/>
      <c r="B14" t="s">
        <v>36</v>
      </c>
      <c r="E14" s="19">
        <v>100.23</v>
      </c>
      <c r="F14" s="140">
        <v>127.59000000000002</v>
      </c>
      <c r="G14" s="247">
        <f>E14/E11</f>
        <v>3.1795808415963138E-4</v>
      </c>
      <c r="H14" s="215">
        <f>F14/F11</f>
        <v>3.3202305794615544E-4</v>
      </c>
      <c r="I14" s="182">
        <f t="shared" si="0"/>
        <v>0.27297216402274782</v>
      </c>
      <c r="K14" s="19">
        <v>33.506000000000007</v>
      </c>
      <c r="L14" s="140">
        <v>44.891000000000012</v>
      </c>
      <c r="M14" s="247">
        <f>K14/K11</f>
        <v>2.7407942470969243E-4</v>
      </c>
      <c r="N14" s="215">
        <f>L14/L11</f>
        <v>3.2621080846841012E-4</v>
      </c>
      <c r="O14" s="182">
        <f t="shared" si="1"/>
        <v>0.33978988837820101</v>
      </c>
      <c r="Q14" s="189">
        <f t="shared" ref="Q14" si="5">(K14/E14)*10</f>
        <v>3.3429113040007987</v>
      </c>
      <c r="R14" s="190">
        <f t="shared" ref="R14" si="6">(L14/F14)*10</f>
        <v>3.518379183321577</v>
      </c>
      <c r="S14" s="182">
        <f t="shared" ref="S14" si="7">(R14-Q14)/Q14</f>
        <v>5.248954081156091E-2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549091.71999999974</v>
      </c>
      <c r="F15" s="145">
        <v>612079.0700000003</v>
      </c>
      <c r="G15" s="243">
        <f>G7+G11</f>
        <v>1</v>
      </c>
      <c r="H15" s="244">
        <f>H7+H11</f>
        <v>1.0000000000000002</v>
      </c>
      <c r="I15" s="164">
        <f t="shared" si="0"/>
        <v>0.11471189184932636</v>
      </c>
      <c r="J15" s="1"/>
      <c r="K15" s="17">
        <v>185485.70800000007</v>
      </c>
      <c r="L15" s="145">
        <v>198766.06299999988</v>
      </c>
      <c r="M15" s="243">
        <f>M7+M11</f>
        <v>1</v>
      </c>
      <c r="N15" s="244">
        <f>N7+N11</f>
        <v>1</v>
      </c>
      <c r="O15" s="164">
        <f t="shared" si="1"/>
        <v>7.1597726548289109E-2</v>
      </c>
      <c r="Q15" s="191">
        <f t="shared" si="2"/>
        <v>3.3780459847400386</v>
      </c>
      <c r="R15" s="192">
        <f t="shared" si="3"/>
        <v>3.2473919260137385</v>
      </c>
      <c r="S15" s="57">
        <f t="shared" si="4"/>
        <v>-3.8677406795678874E-2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526975.10999999975</v>
      </c>
      <c r="F16" s="181">
        <f t="shared" ref="F16:F17" si="8">F8+F12</f>
        <v>601833.34000000043</v>
      </c>
      <c r="G16" s="245">
        <f>E16/E15</f>
        <v>0.95972146511333301</v>
      </c>
      <c r="H16" s="246">
        <f>F16/F15</f>
        <v>0.98326077380819465</v>
      </c>
      <c r="I16" s="207">
        <f t="shared" si="0"/>
        <v>0.14205268632137238</v>
      </c>
      <c r="J16" s="3"/>
      <c r="K16" s="180">
        <f t="shared" ref="K16:L18" si="9">K8+K12</f>
        <v>181497.56000000008</v>
      </c>
      <c r="L16" s="181">
        <f t="shared" si="9"/>
        <v>196278.84799999988</v>
      </c>
      <c r="M16" s="250">
        <f>K16/K15</f>
        <v>0.97849889329478701</v>
      </c>
      <c r="N16" s="246">
        <f>L16/L15</f>
        <v>0.98748672201652454</v>
      </c>
      <c r="O16" s="207">
        <f t="shared" si="1"/>
        <v>8.1440698155940988E-2</v>
      </c>
      <c r="P16" s="3"/>
      <c r="Q16" s="189">
        <f t="shared" si="2"/>
        <v>3.4441391359072</v>
      </c>
      <c r="R16" s="190">
        <f t="shared" si="3"/>
        <v>3.2613488644547299</v>
      </c>
      <c r="S16" s="182">
        <f t="shared" si="4"/>
        <v>-5.307284759398153E-2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18285.700000000004</v>
      </c>
      <c r="F17" s="140">
        <f t="shared" si="8"/>
        <v>10118.119999999999</v>
      </c>
      <c r="G17" s="248">
        <f>E17/E15</f>
        <v>3.3301722342489543E-2</v>
      </c>
      <c r="H17" s="215">
        <f>F17/F15</f>
        <v>1.6530740056182602E-2</v>
      </c>
      <c r="I17" s="182">
        <f t="shared" si="0"/>
        <v>-0.44666488020693784</v>
      </c>
      <c r="K17" s="19">
        <f t="shared" si="9"/>
        <v>3648.0619999999999</v>
      </c>
      <c r="L17" s="140">
        <f t="shared" si="9"/>
        <v>2442.3159999999998</v>
      </c>
      <c r="M17" s="247">
        <f>K17/K15</f>
        <v>1.9667617733653088E-2</v>
      </c>
      <c r="N17" s="215">
        <f>L17/L15</f>
        <v>1.2287389321586559E-2</v>
      </c>
      <c r="O17" s="182">
        <f t="shared" si="1"/>
        <v>-0.33051686073317837</v>
      </c>
      <c r="Q17" s="189">
        <f t="shared" si="2"/>
        <v>1.9950354648714563</v>
      </c>
      <c r="R17" s="190">
        <f t="shared" si="3"/>
        <v>2.4138041454341321</v>
      </c>
      <c r="S17" s="182">
        <f t="shared" si="4"/>
        <v>0.20990538160165378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3830.9100000000003</v>
      </c>
      <c r="F18" s="142">
        <f>F10+F14</f>
        <v>127.61000000000001</v>
      </c>
      <c r="G18" s="249">
        <f>E18/E15</f>
        <v>6.9768125441775049E-3</v>
      </c>
      <c r="H18" s="221">
        <f>F18/F15</f>
        <v>2.0848613562296771E-4</v>
      </c>
      <c r="I18" s="208">
        <f t="shared" si="0"/>
        <v>-0.96668937667551569</v>
      </c>
      <c r="K18" s="21">
        <f t="shared" si="9"/>
        <v>340.08600000000001</v>
      </c>
      <c r="L18" s="142">
        <f t="shared" si="9"/>
        <v>44.899000000000015</v>
      </c>
      <c r="M18" s="249">
        <f>K18/K15</f>
        <v>1.8334889715600077E-3</v>
      </c>
      <c r="N18" s="221">
        <f>L18/L15</f>
        <v>2.2588866188892639E-4</v>
      </c>
      <c r="O18" s="208">
        <f t="shared" si="1"/>
        <v>-0.86797751157060277</v>
      </c>
      <c r="Q18" s="193">
        <f t="shared" si="2"/>
        <v>0.88774207694777485</v>
      </c>
      <c r="R18" s="194">
        <f t="shared" si="3"/>
        <v>3.5184546665621825</v>
      </c>
      <c r="S18" s="186">
        <f t="shared" si="4"/>
        <v>2.9633749012543094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8"/>
      <c r="D4" s="366" t="s">
        <v>104</v>
      </c>
      <c r="E4" s="358"/>
      <c r="F4" s="130" t="s">
        <v>0</v>
      </c>
      <c r="H4" s="375" t="s">
        <v>19</v>
      </c>
      <c r="I4" s="376"/>
      <c r="J4" s="366" t="s">
        <v>104</v>
      </c>
      <c r="K4" s="359"/>
      <c r="L4" s="130" t="s">
        <v>0</v>
      </c>
      <c r="N4" s="357" t="s">
        <v>22</v>
      </c>
      <c r="O4" s="358"/>
      <c r="P4" s="130" t="s">
        <v>0</v>
      </c>
    </row>
    <row r="5" spans="1:16" x14ac:dyDescent="0.25">
      <c r="A5" s="373"/>
      <c r="B5" s="367" t="s">
        <v>178</v>
      </c>
      <c r="C5" s="361"/>
      <c r="D5" s="367" t="str">
        <f>B5</f>
        <v>jan-set</v>
      </c>
      <c r="E5" s="361"/>
      <c r="F5" s="131" t="s">
        <v>149</v>
      </c>
      <c r="H5" s="355" t="str">
        <f>B5</f>
        <v>jan-set</v>
      </c>
      <c r="I5" s="361"/>
      <c r="J5" s="367" t="str">
        <f>B5</f>
        <v>jan-set</v>
      </c>
      <c r="K5" s="356"/>
      <c r="L5" s="131" t="str">
        <f>F5</f>
        <v>2024/2023</v>
      </c>
      <c r="N5" s="355" t="str">
        <f>B5</f>
        <v>jan-set</v>
      </c>
      <c r="O5" s="356"/>
      <c r="P5" s="131" t="str">
        <f>L5</f>
        <v>2024/2023</v>
      </c>
    </row>
    <row r="6" spans="1:16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188</v>
      </c>
      <c r="B7" s="39">
        <v>56657.709999999985</v>
      </c>
      <c r="C7" s="147">
        <v>64754.779999999984</v>
      </c>
      <c r="D7" s="247">
        <f>B7/$B$33</f>
        <v>0.1031844188071166</v>
      </c>
      <c r="E7" s="246">
        <f>C7/$C$33</f>
        <v>0.10579479543386441</v>
      </c>
      <c r="F7" s="52">
        <f>(C7-B7)/B7</f>
        <v>0.14291205910016486</v>
      </c>
      <c r="H7" s="39">
        <v>24181.672000000006</v>
      </c>
      <c r="I7" s="147">
        <v>27873.174999999999</v>
      </c>
      <c r="J7" s="247">
        <f>H7/$H$33</f>
        <v>0.13036946221215065</v>
      </c>
      <c r="K7" s="246">
        <f>I7/$I$33</f>
        <v>0.14023105644548595</v>
      </c>
      <c r="L7" s="52">
        <f t="shared" ref="L7:L33" si="0">(I7-H7)/H7</f>
        <v>0.15265706192690034</v>
      </c>
      <c r="N7" s="27">
        <f t="shared" ref="N7:N33" si="1">(H7/B7)*10</f>
        <v>4.2680284819135847</v>
      </c>
      <c r="O7" s="151">
        <f t="shared" ref="O7:O33" si="2">(I7/C7)*10</f>
        <v>4.3044196891719819</v>
      </c>
      <c r="P7" s="61">
        <f>(O7-N7)/N7</f>
        <v>8.5264677620148065E-3</v>
      </c>
    </row>
    <row r="8" spans="1:16" ht="20.100000000000001" customHeight="1" x14ac:dyDescent="0.25">
      <c r="A8" s="8" t="s">
        <v>187</v>
      </c>
      <c r="B8" s="19">
        <v>72458.19</v>
      </c>
      <c r="C8" s="140">
        <v>75421.820000000007</v>
      </c>
      <c r="D8" s="247">
        <f t="shared" ref="D8:D32" si="3">B8/$B$33</f>
        <v>0.13196008491987463</v>
      </c>
      <c r="E8" s="215">
        <f t="shared" ref="E8:E32" si="4">C8/$C$33</f>
        <v>0.12322234772706735</v>
      </c>
      <c r="F8" s="52">
        <f t="shared" ref="F8:F33" si="5">(C8-B8)/B8</f>
        <v>4.0901242495844911E-2</v>
      </c>
      <c r="H8" s="19">
        <v>26232.748999999996</v>
      </c>
      <c r="I8" s="140">
        <v>26470.704999999991</v>
      </c>
      <c r="J8" s="247">
        <f t="shared" ref="J8:J32" si="6">H8/$H$33</f>
        <v>0.14142733304282398</v>
      </c>
      <c r="K8" s="215">
        <f t="shared" ref="K8:K32" si="7">I8/$I$33</f>
        <v>0.13317517387261429</v>
      </c>
      <c r="L8" s="52">
        <f t="shared" si="0"/>
        <v>9.0709517328890956E-3</v>
      </c>
      <c r="N8" s="27">
        <f t="shared" si="1"/>
        <v>3.6203980530013236</v>
      </c>
      <c r="O8" s="152">
        <f t="shared" si="2"/>
        <v>3.5096879125961147</v>
      </c>
      <c r="P8" s="52">
        <f t="shared" ref="P8:P71" si="8">(O8-N8)/N8</f>
        <v>-3.057954920548854E-2</v>
      </c>
    </row>
    <row r="9" spans="1:16" ht="20.100000000000001" customHeight="1" x14ac:dyDescent="0.25">
      <c r="A9" s="8" t="s">
        <v>190</v>
      </c>
      <c r="B9" s="19">
        <v>43770.54</v>
      </c>
      <c r="C9" s="140">
        <v>42666.62</v>
      </c>
      <c r="D9" s="247">
        <f t="shared" si="3"/>
        <v>7.9714441878671952E-2</v>
      </c>
      <c r="E9" s="215">
        <f t="shared" si="4"/>
        <v>6.9707693158009801E-2</v>
      </c>
      <c r="F9" s="52">
        <f t="shared" si="5"/>
        <v>-2.5220616423740676E-2</v>
      </c>
      <c r="H9" s="19">
        <v>18267.618000000002</v>
      </c>
      <c r="I9" s="140">
        <v>17996.434000000001</v>
      </c>
      <c r="J9" s="247">
        <f t="shared" si="6"/>
        <v>9.8485312949286655E-2</v>
      </c>
      <c r="K9" s="215">
        <f t="shared" si="7"/>
        <v>9.0540778080411097E-2</v>
      </c>
      <c r="L9" s="52">
        <f t="shared" si="0"/>
        <v>-1.4845066280672229E-2</v>
      </c>
      <c r="N9" s="27">
        <f t="shared" si="1"/>
        <v>4.1734961460379525</v>
      </c>
      <c r="O9" s="152">
        <f t="shared" si="2"/>
        <v>4.2179188320987224</v>
      </c>
      <c r="P9" s="52">
        <f t="shared" si="8"/>
        <v>1.0643998342478873E-2</v>
      </c>
    </row>
    <row r="10" spans="1:16" ht="20.100000000000001" customHeight="1" x14ac:dyDescent="0.25">
      <c r="A10" s="8" t="s">
        <v>192</v>
      </c>
      <c r="B10" s="19">
        <v>27324.920000000002</v>
      </c>
      <c r="C10" s="140">
        <v>82879.869999999952</v>
      </c>
      <c r="D10" s="247">
        <f t="shared" si="3"/>
        <v>4.9763853660004215E-2</v>
      </c>
      <c r="E10" s="215">
        <f t="shared" si="4"/>
        <v>0.13540712967035443</v>
      </c>
      <c r="F10" s="52">
        <f t="shared" si="5"/>
        <v>2.0331239762092608</v>
      </c>
      <c r="H10" s="19">
        <v>5224.7470000000012</v>
      </c>
      <c r="I10" s="140">
        <v>16651.447000000004</v>
      </c>
      <c r="J10" s="247">
        <f t="shared" si="6"/>
        <v>2.8167922242289426E-2</v>
      </c>
      <c r="K10" s="215">
        <f t="shared" si="7"/>
        <v>8.377409477592769E-2</v>
      </c>
      <c r="L10" s="52">
        <f t="shared" si="0"/>
        <v>2.1870341281596986</v>
      </c>
      <c r="N10" s="27">
        <f t="shared" si="1"/>
        <v>1.9120813528456813</v>
      </c>
      <c r="O10" s="152">
        <f t="shared" si="2"/>
        <v>2.0091063125461002</v>
      </c>
      <c r="P10" s="52">
        <f t="shared" si="8"/>
        <v>5.0743112763492089E-2</v>
      </c>
    </row>
    <row r="11" spans="1:16" ht="20.100000000000001" customHeight="1" x14ac:dyDescent="0.25">
      <c r="A11" s="8" t="s">
        <v>189</v>
      </c>
      <c r="B11" s="19">
        <v>35561.040000000008</v>
      </c>
      <c r="C11" s="140">
        <v>39831.770000000004</v>
      </c>
      <c r="D11" s="247">
        <f t="shared" si="3"/>
        <v>6.4763387799765065E-2</v>
      </c>
      <c r="E11" s="215">
        <f t="shared" si="4"/>
        <v>6.507618370286701E-2</v>
      </c>
      <c r="F11" s="52">
        <f t="shared" si="5"/>
        <v>0.12009575647956289</v>
      </c>
      <c r="H11" s="19">
        <v>13213.239000000001</v>
      </c>
      <c r="I11" s="140">
        <v>14922.458000000001</v>
      </c>
      <c r="J11" s="247">
        <f t="shared" si="6"/>
        <v>7.1235887349336918E-2</v>
      </c>
      <c r="K11" s="215">
        <f t="shared" si="7"/>
        <v>7.5075482075629835E-2</v>
      </c>
      <c r="L11" s="52">
        <f t="shared" si="0"/>
        <v>0.12935654913984368</v>
      </c>
      <c r="N11" s="27">
        <f t="shared" si="1"/>
        <v>3.7156503296866457</v>
      </c>
      <c r="O11" s="152">
        <f t="shared" si="2"/>
        <v>3.7463707989878432</v>
      </c>
      <c r="P11" s="52">
        <f t="shared" si="8"/>
        <v>8.267857999379697E-3</v>
      </c>
    </row>
    <row r="12" spans="1:16" ht="20.100000000000001" customHeight="1" x14ac:dyDescent="0.25">
      <c r="A12" s="8" t="s">
        <v>157</v>
      </c>
      <c r="B12" s="19">
        <v>56194.78</v>
      </c>
      <c r="C12" s="140">
        <v>57530.29</v>
      </c>
      <c r="D12" s="247">
        <f t="shared" si="3"/>
        <v>0.10234133561511365</v>
      </c>
      <c r="E12" s="215">
        <f t="shared" si="4"/>
        <v>9.3991598177013302E-2</v>
      </c>
      <c r="F12" s="52">
        <f t="shared" si="5"/>
        <v>2.3765730553620853E-2</v>
      </c>
      <c r="H12" s="19">
        <v>14237.931999999999</v>
      </c>
      <c r="I12" s="140">
        <v>14079.670000000002</v>
      </c>
      <c r="J12" s="247">
        <f t="shared" si="6"/>
        <v>7.6760264461992939E-2</v>
      </c>
      <c r="K12" s="215">
        <f t="shared" si="7"/>
        <v>7.0835381993756205E-2</v>
      </c>
      <c r="L12" s="52">
        <f t="shared" si="0"/>
        <v>-1.111551874246885E-2</v>
      </c>
      <c r="N12" s="27">
        <f t="shared" si="1"/>
        <v>2.533675191895048</v>
      </c>
      <c r="O12" s="152">
        <f t="shared" si="2"/>
        <v>2.4473490399579076</v>
      </c>
      <c r="P12" s="52">
        <f t="shared" si="8"/>
        <v>-3.4071514854503972E-2</v>
      </c>
    </row>
    <row r="13" spans="1:16" ht="20.100000000000001" customHeight="1" x14ac:dyDescent="0.25">
      <c r="A13" s="8" t="s">
        <v>156</v>
      </c>
      <c r="B13" s="19">
        <v>39530.420000000006</v>
      </c>
      <c r="C13" s="140">
        <v>41150.19000000001</v>
      </c>
      <c r="D13" s="247">
        <f t="shared" si="3"/>
        <v>7.1992380435093817E-2</v>
      </c>
      <c r="E13" s="215">
        <f t="shared" si="4"/>
        <v>6.723018645287121E-2</v>
      </c>
      <c r="F13" s="52">
        <f t="shared" si="5"/>
        <v>4.0975279291239605E-2</v>
      </c>
      <c r="H13" s="19">
        <v>9128.9629999999979</v>
      </c>
      <c r="I13" s="140">
        <v>9197.523000000001</v>
      </c>
      <c r="J13" s="247">
        <f t="shared" si="6"/>
        <v>4.9216530472525673E-2</v>
      </c>
      <c r="K13" s="215">
        <f t="shared" si="7"/>
        <v>4.6273105484813101E-2</v>
      </c>
      <c r="L13" s="52">
        <f t="shared" si="0"/>
        <v>7.5101629834629785E-3</v>
      </c>
      <c r="N13" s="27">
        <f t="shared" si="1"/>
        <v>2.3093513805317518</v>
      </c>
      <c r="O13" s="152">
        <f t="shared" si="2"/>
        <v>2.2351107005824273</v>
      </c>
      <c r="P13" s="52">
        <f t="shared" si="8"/>
        <v>-3.2147849207871435E-2</v>
      </c>
    </row>
    <row r="14" spans="1:16" ht="20.100000000000001" customHeight="1" x14ac:dyDescent="0.25">
      <c r="A14" s="8" t="s">
        <v>193</v>
      </c>
      <c r="B14" s="19">
        <v>22422.150000000009</v>
      </c>
      <c r="C14" s="140">
        <v>19714.330000000009</v>
      </c>
      <c r="D14" s="247">
        <f t="shared" si="3"/>
        <v>4.0834981084763057E-2</v>
      </c>
      <c r="E14" s="215">
        <f t="shared" si="4"/>
        <v>3.2208796160927387E-2</v>
      </c>
      <c r="F14" s="52">
        <f t="shared" si="5"/>
        <v>-0.12076540385288648</v>
      </c>
      <c r="H14" s="19">
        <v>10518.808000000005</v>
      </c>
      <c r="I14" s="140">
        <v>8982.9550000000017</v>
      </c>
      <c r="J14" s="247">
        <f t="shared" si="6"/>
        <v>5.6709533653126552E-2</v>
      </c>
      <c r="K14" s="215">
        <f t="shared" si="7"/>
        <v>4.5193605308769473E-2</v>
      </c>
      <c r="L14" s="52">
        <f t="shared" si="0"/>
        <v>-0.14601017529742935</v>
      </c>
      <c r="N14" s="27">
        <f t="shared" si="1"/>
        <v>4.6912575288275207</v>
      </c>
      <c r="O14" s="152">
        <f t="shared" si="2"/>
        <v>4.5565611410583049</v>
      </c>
      <c r="P14" s="52">
        <f t="shared" si="8"/>
        <v>-2.8712213503844938E-2</v>
      </c>
    </row>
    <row r="15" spans="1:16" ht="20.100000000000001" customHeight="1" x14ac:dyDescent="0.25">
      <c r="A15" s="8" t="s">
        <v>155</v>
      </c>
      <c r="B15" s="19">
        <v>37140.820000000007</v>
      </c>
      <c r="C15" s="140">
        <v>27244.250000000004</v>
      </c>
      <c r="D15" s="247">
        <f t="shared" si="3"/>
        <v>6.7640466332291468E-2</v>
      </c>
      <c r="E15" s="215">
        <f t="shared" si="4"/>
        <v>4.4510997574218641E-2</v>
      </c>
      <c r="F15" s="52">
        <f t="shared" si="5"/>
        <v>-0.26646072973079221</v>
      </c>
      <c r="H15" s="19">
        <v>9165.2489999999998</v>
      </c>
      <c r="I15" s="140">
        <v>7352.402</v>
      </c>
      <c r="J15" s="247">
        <f t="shared" si="6"/>
        <v>4.9412157404601767E-2</v>
      </c>
      <c r="K15" s="215">
        <f t="shared" si="7"/>
        <v>3.6990228055178639E-2</v>
      </c>
      <c r="L15" s="52">
        <f t="shared" si="0"/>
        <v>-0.19779571727947595</v>
      </c>
      <c r="N15" s="27">
        <f t="shared" si="1"/>
        <v>2.4677023824460518</v>
      </c>
      <c r="O15" s="152">
        <f t="shared" si="2"/>
        <v>2.6986986244803948</v>
      </c>
      <c r="P15" s="52">
        <f t="shared" si="8"/>
        <v>9.3607820650306067E-2</v>
      </c>
    </row>
    <row r="16" spans="1:16" ht="20.100000000000001" customHeight="1" x14ac:dyDescent="0.25">
      <c r="A16" s="8" t="s">
        <v>161</v>
      </c>
      <c r="B16" s="19">
        <v>25858.709999999992</v>
      </c>
      <c r="C16" s="140">
        <v>23196.569999999989</v>
      </c>
      <c r="D16" s="247">
        <f t="shared" si="3"/>
        <v>4.7093607603480157E-2</v>
      </c>
      <c r="E16" s="215">
        <f t="shared" si="4"/>
        <v>3.7897995760580387E-2</v>
      </c>
      <c r="F16" s="52">
        <f t="shared" si="5"/>
        <v>-0.10294945107470574</v>
      </c>
      <c r="H16" s="19">
        <v>5772.7290000000012</v>
      </c>
      <c r="I16" s="140">
        <v>5616.9410000000016</v>
      </c>
      <c r="J16" s="247">
        <f t="shared" si="6"/>
        <v>3.1122230721948679E-2</v>
      </c>
      <c r="K16" s="215">
        <f t="shared" si="7"/>
        <v>2.8259054464443486E-2</v>
      </c>
      <c r="L16" s="52">
        <f t="shared" si="0"/>
        <v>-2.6986889562977845E-2</v>
      </c>
      <c r="N16" s="27">
        <f t="shared" si="1"/>
        <v>2.2324118256479162</v>
      </c>
      <c r="O16" s="152">
        <f t="shared" si="2"/>
        <v>2.4214532579601227</v>
      </c>
      <c r="P16" s="52">
        <f t="shared" si="8"/>
        <v>8.4680357871397993E-2</v>
      </c>
    </row>
    <row r="17" spans="1:16" ht="20.100000000000001" customHeight="1" x14ac:dyDescent="0.25">
      <c r="A17" s="8" t="s">
        <v>159</v>
      </c>
      <c r="B17" s="19">
        <v>10158.840000000002</v>
      </c>
      <c r="C17" s="140">
        <v>15743.43</v>
      </c>
      <c r="D17" s="247">
        <f t="shared" si="3"/>
        <v>1.8501171352574765E-2</v>
      </c>
      <c r="E17" s="215">
        <f t="shared" si="4"/>
        <v>2.572123565669383E-2</v>
      </c>
      <c r="F17" s="52">
        <f t="shared" si="5"/>
        <v>0.54972713420036123</v>
      </c>
      <c r="H17" s="19">
        <v>3537.6380000000008</v>
      </c>
      <c r="I17" s="140">
        <v>4718.8449999999993</v>
      </c>
      <c r="J17" s="247">
        <f t="shared" si="6"/>
        <v>1.9072294238432652E-2</v>
      </c>
      <c r="K17" s="215">
        <f t="shared" si="7"/>
        <v>2.3740697626032883E-2</v>
      </c>
      <c r="L17" s="52">
        <f t="shared" si="0"/>
        <v>0.33389708048138284</v>
      </c>
      <c r="N17" s="27">
        <f t="shared" si="1"/>
        <v>3.4823247536136015</v>
      </c>
      <c r="O17" s="152">
        <f t="shared" si="2"/>
        <v>2.9973423834577337</v>
      </c>
      <c r="P17" s="52">
        <f t="shared" si="8"/>
        <v>-0.13926971332946547</v>
      </c>
    </row>
    <row r="18" spans="1:16" ht="20.100000000000001" customHeight="1" x14ac:dyDescent="0.25">
      <c r="A18" s="8" t="s">
        <v>162</v>
      </c>
      <c r="B18" s="19">
        <v>10301.840000000002</v>
      </c>
      <c r="C18" s="140">
        <v>9878.5</v>
      </c>
      <c r="D18" s="247">
        <f t="shared" si="3"/>
        <v>1.8761601431542266E-2</v>
      </c>
      <c r="E18" s="215">
        <f t="shared" si="4"/>
        <v>1.6139254688123873E-2</v>
      </c>
      <c r="F18" s="52">
        <f t="shared" si="5"/>
        <v>-4.1093629875828187E-2</v>
      </c>
      <c r="H18" s="19">
        <v>3664.360000000001</v>
      </c>
      <c r="I18" s="140">
        <v>3463.4030000000002</v>
      </c>
      <c r="J18" s="247">
        <f t="shared" si="6"/>
        <v>1.9755484341683088E-2</v>
      </c>
      <c r="K18" s="215">
        <f t="shared" si="7"/>
        <v>1.7424518792224619E-2</v>
      </c>
      <c r="L18" s="52">
        <f t="shared" si="0"/>
        <v>-5.4840954491371136E-2</v>
      </c>
      <c r="N18" s="27">
        <f t="shared" si="1"/>
        <v>3.5569956434966961</v>
      </c>
      <c r="O18" s="152">
        <f t="shared" si="2"/>
        <v>3.5060009110694947</v>
      </c>
      <c r="P18" s="52">
        <f t="shared" si="8"/>
        <v>-1.43364618735015E-2</v>
      </c>
    </row>
    <row r="19" spans="1:16" ht="20.100000000000001" customHeight="1" x14ac:dyDescent="0.25">
      <c r="A19" s="8" t="s">
        <v>191</v>
      </c>
      <c r="B19" s="19">
        <v>7500.5199999999986</v>
      </c>
      <c r="C19" s="140">
        <v>7213.22</v>
      </c>
      <c r="D19" s="247">
        <f t="shared" si="3"/>
        <v>1.3659867244037118E-2</v>
      </c>
      <c r="E19" s="215">
        <f t="shared" si="4"/>
        <v>1.1784784603074239E-2</v>
      </c>
      <c r="F19" s="52">
        <f t="shared" si="5"/>
        <v>-3.8304010921909201E-2</v>
      </c>
      <c r="H19" s="19">
        <v>3706.6989999999996</v>
      </c>
      <c r="I19" s="140">
        <v>3453.9</v>
      </c>
      <c r="J19" s="247">
        <f t="shared" si="6"/>
        <v>1.9983744515776922E-2</v>
      </c>
      <c r="K19" s="215">
        <f t="shared" si="7"/>
        <v>1.7376708819754619E-2</v>
      </c>
      <c r="L19" s="52">
        <f t="shared" si="0"/>
        <v>-6.820057414966782E-2</v>
      </c>
      <c r="N19" s="27">
        <f t="shared" si="1"/>
        <v>4.9419226933599276</v>
      </c>
      <c r="O19" s="152">
        <f t="shared" si="2"/>
        <v>4.7882914981104143</v>
      </c>
      <c r="P19" s="52">
        <f t="shared" si="8"/>
        <v>-3.1087332761383629E-2</v>
      </c>
    </row>
    <row r="20" spans="1:16" ht="20.100000000000001" customHeight="1" x14ac:dyDescent="0.25">
      <c r="A20" s="8" t="s">
        <v>195</v>
      </c>
      <c r="B20" s="19">
        <v>6862.1</v>
      </c>
      <c r="C20" s="140">
        <v>7557.01</v>
      </c>
      <c r="D20" s="247">
        <f t="shared" si="3"/>
        <v>1.2497183530649492E-2</v>
      </c>
      <c r="E20" s="215">
        <f t="shared" si="4"/>
        <v>1.2346460400941336E-2</v>
      </c>
      <c r="F20" s="52">
        <f t="shared" si="5"/>
        <v>0.1012678334620597</v>
      </c>
      <c r="H20" s="19">
        <v>2840.4919999999993</v>
      </c>
      <c r="I20" s="140">
        <v>3420.3999999999992</v>
      </c>
      <c r="J20" s="247">
        <f t="shared" si="6"/>
        <v>1.5313805201638497E-2</v>
      </c>
      <c r="K20" s="215">
        <f t="shared" si="7"/>
        <v>1.7208168982045999E-2</v>
      </c>
      <c r="L20" s="52">
        <f t="shared" si="0"/>
        <v>0.20415758960067484</v>
      </c>
      <c r="N20" s="27">
        <f t="shared" si="1"/>
        <v>4.1393917313941788</v>
      </c>
      <c r="O20" s="152">
        <f t="shared" si="2"/>
        <v>4.5261287202213563</v>
      </c>
      <c r="P20" s="52">
        <f t="shared" si="8"/>
        <v>9.3428458556861799E-2</v>
      </c>
    </row>
    <row r="21" spans="1:16" ht="20.100000000000001" customHeight="1" x14ac:dyDescent="0.25">
      <c r="A21" s="8" t="s">
        <v>158</v>
      </c>
      <c r="B21" s="19">
        <v>9335.5999999999985</v>
      </c>
      <c r="C21" s="140">
        <v>8137.0000000000009</v>
      </c>
      <c r="D21" s="247">
        <f t="shared" si="3"/>
        <v>1.7001895421041864E-2</v>
      </c>
      <c r="E21" s="215">
        <f t="shared" si="4"/>
        <v>1.3294034053476129E-2</v>
      </c>
      <c r="F21" s="52">
        <f t="shared" si="5"/>
        <v>-0.12839024808260827</v>
      </c>
      <c r="H21" s="19">
        <v>3438.3450000000003</v>
      </c>
      <c r="I21" s="140">
        <v>2856.610000000001</v>
      </c>
      <c r="J21" s="247">
        <f t="shared" si="6"/>
        <v>1.8536980757568666E-2</v>
      </c>
      <c r="K21" s="215">
        <f t="shared" si="7"/>
        <v>1.4371718979009022E-2</v>
      </c>
      <c r="L21" s="52">
        <f t="shared" si="0"/>
        <v>-0.16919040992105189</v>
      </c>
      <c r="N21" s="27">
        <f t="shared" si="1"/>
        <v>3.6830466172500973</v>
      </c>
      <c r="O21" s="152">
        <f t="shared" si="2"/>
        <v>3.5106427430256861</v>
      </c>
      <c r="P21" s="52">
        <f t="shared" si="8"/>
        <v>-4.681012545888829E-2</v>
      </c>
    </row>
    <row r="22" spans="1:16" ht="20.100000000000001" customHeight="1" x14ac:dyDescent="0.25">
      <c r="A22" s="8" t="s">
        <v>165</v>
      </c>
      <c r="B22" s="19">
        <v>6490.24</v>
      </c>
      <c r="C22" s="140">
        <v>6636.49</v>
      </c>
      <c r="D22" s="247">
        <f t="shared" si="3"/>
        <v>1.1819956053972187E-2</v>
      </c>
      <c r="E22" s="215">
        <f t="shared" si="4"/>
        <v>1.0842537059795231E-2</v>
      </c>
      <c r="F22" s="52">
        <f t="shared" si="5"/>
        <v>2.2533835420569963E-2</v>
      </c>
      <c r="H22" s="19">
        <v>2688.7</v>
      </c>
      <c r="I22" s="140">
        <v>2751.2939999999999</v>
      </c>
      <c r="J22" s="247">
        <f t="shared" si="6"/>
        <v>1.4495456436999447E-2</v>
      </c>
      <c r="K22" s="215">
        <f t="shared" si="7"/>
        <v>1.3841869977572589E-2</v>
      </c>
      <c r="L22" s="52">
        <f t="shared" si="0"/>
        <v>2.3280395730278593E-2</v>
      </c>
      <c r="N22" s="27">
        <f t="shared" si="1"/>
        <v>4.142681934720442</v>
      </c>
      <c r="O22" s="152">
        <f t="shared" si="2"/>
        <v>4.1457065406562803</v>
      </c>
      <c r="P22" s="52">
        <f t="shared" si="8"/>
        <v>7.3010817231432387E-4</v>
      </c>
    </row>
    <row r="23" spans="1:16" ht="20.100000000000001" customHeight="1" x14ac:dyDescent="0.25">
      <c r="A23" s="8" t="s">
        <v>166</v>
      </c>
      <c r="B23" s="19">
        <v>7555.2200000000021</v>
      </c>
      <c r="C23" s="140">
        <v>8211.98</v>
      </c>
      <c r="D23" s="247">
        <f t="shared" si="3"/>
        <v>1.3759486302215601E-2</v>
      </c>
      <c r="E23" s="215">
        <f t="shared" si="4"/>
        <v>1.341653456635921E-2</v>
      </c>
      <c r="F23" s="52">
        <f t="shared" si="5"/>
        <v>8.6927978271975834E-2</v>
      </c>
      <c r="H23" s="19">
        <v>2312.8430000000003</v>
      </c>
      <c r="I23" s="140">
        <v>2630.1880000000006</v>
      </c>
      <c r="J23" s="247">
        <f t="shared" si="6"/>
        <v>1.2469117027604091E-2</v>
      </c>
      <c r="K23" s="215">
        <f t="shared" si="7"/>
        <v>1.3232580855616193E-2</v>
      </c>
      <c r="L23" s="52">
        <f t="shared" si="0"/>
        <v>0.13720991870178834</v>
      </c>
      <c r="N23" s="27">
        <f t="shared" si="1"/>
        <v>3.0612516908839185</v>
      </c>
      <c r="O23" s="152">
        <f t="shared" si="2"/>
        <v>3.2028670308500518</v>
      </c>
      <c r="P23" s="52">
        <f t="shared" si="8"/>
        <v>4.6260599998310718E-2</v>
      </c>
    </row>
    <row r="24" spans="1:16" ht="20.100000000000001" customHeight="1" x14ac:dyDescent="0.25">
      <c r="A24" s="8" t="s">
        <v>194</v>
      </c>
      <c r="B24" s="19">
        <v>1207.0900000000001</v>
      </c>
      <c r="C24" s="140">
        <v>1203.08</v>
      </c>
      <c r="D24" s="247">
        <f t="shared" si="3"/>
        <v>2.1983394686774741E-3</v>
      </c>
      <c r="E24" s="215">
        <f t="shared" si="4"/>
        <v>1.9655630440034485E-3</v>
      </c>
      <c r="F24" s="52">
        <f t="shared" ref="F24:F25" si="9">(C24-B24)/B24</f>
        <v>-3.3220389531851127E-3</v>
      </c>
      <c r="H24" s="19">
        <v>2400.1409999999992</v>
      </c>
      <c r="I24" s="140">
        <v>2521.3940000000002</v>
      </c>
      <c r="J24" s="247">
        <f t="shared" si="6"/>
        <v>1.2939762453288312E-2</v>
      </c>
      <c r="K24" s="215">
        <f t="shared" si="7"/>
        <v>1.2685233897297657E-2</v>
      </c>
      <c r="L24" s="52">
        <f t="shared" si="0"/>
        <v>5.0519115335307847E-2</v>
      </c>
      <c r="N24" s="27">
        <f t="shared" si="1"/>
        <v>19.883695499092852</v>
      </c>
      <c r="O24" s="152">
        <f t="shared" si="2"/>
        <v>20.957824916048811</v>
      </c>
      <c r="P24" s="52">
        <f t="shared" ref="P24:P27" si="10">(O24-N24)/N24</f>
        <v>5.4020612868717663E-2</v>
      </c>
    </row>
    <row r="25" spans="1:16" ht="20.100000000000001" customHeight="1" x14ac:dyDescent="0.25">
      <c r="A25" s="8" t="s">
        <v>164</v>
      </c>
      <c r="B25" s="19">
        <v>8526.73</v>
      </c>
      <c r="C25" s="140">
        <v>7683.4200000000028</v>
      </c>
      <c r="D25" s="247">
        <f t="shared" si="3"/>
        <v>1.5528789980661158E-2</v>
      </c>
      <c r="E25" s="215">
        <f t="shared" si="4"/>
        <v>1.2552986005549906E-2</v>
      </c>
      <c r="F25" s="52">
        <f t="shared" si="9"/>
        <v>-9.8901923715187037E-2</v>
      </c>
      <c r="H25" s="19">
        <v>2482.4509999999991</v>
      </c>
      <c r="I25" s="140">
        <v>2259.2190000000001</v>
      </c>
      <c r="J25" s="247">
        <f t="shared" si="6"/>
        <v>1.3383516319219588E-2</v>
      </c>
      <c r="K25" s="215">
        <f t="shared" si="7"/>
        <v>1.1366221003230322E-2</v>
      </c>
      <c r="L25" s="52">
        <f t="shared" si="0"/>
        <v>-8.9924030726084472E-2</v>
      </c>
      <c r="N25" s="27">
        <f t="shared" si="1"/>
        <v>2.9113751696136729</v>
      </c>
      <c r="O25" s="152">
        <f t="shared" si="2"/>
        <v>2.9403820173828832</v>
      </c>
      <c r="P25" s="52">
        <f t="shared" si="10"/>
        <v>9.9632806077202818E-3</v>
      </c>
    </row>
    <row r="26" spans="1:16" ht="20.100000000000001" customHeight="1" x14ac:dyDescent="0.25">
      <c r="A26" s="8" t="s">
        <v>196</v>
      </c>
      <c r="B26" s="19">
        <v>5562.1299999999992</v>
      </c>
      <c r="C26" s="140">
        <v>5422.2699999999986</v>
      </c>
      <c r="D26" s="247">
        <f t="shared" si="3"/>
        <v>1.0129691993898579E-2</v>
      </c>
      <c r="E26" s="215">
        <f t="shared" si="4"/>
        <v>8.8587737528747681E-3</v>
      </c>
      <c r="F26" s="52">
        <f t="shared" si="5"/>
        <v>-2.5145043355692981E-2</v>
      </c>
      <c r="H26" s="19">
        <v>2043.5940000000001</v>
      </c>
      <c r="I26" s="140">
        <v>1949.9699999999998</v>
      </c>
      <c r="J26" s="247">
        <f t="shared" si="6"/>
        <v>1.1017528099793006E-2</v>
      </c>
      <c r="K26" s="215">
        <f t="shared" si="7"/>
        <v>9.8103769354228286E-3</v>
      </c>
      <c r="L26" s="52">
        <f t="shared" si="0"/>
        <v>-4.5813405206709477E-2</v>
      </c>
      <c r="N26" s="27">
        <f t="shared" si="1"/>
        <v>3.6741212449187639</v>
      </c>
      <c r="O26" s="152">
        <f t="shared" si="2"/>
        <v>3.5962244594975914</v>
      </c>
      <c r="P26" s="52">
        <f t="shared" si="10"/>
        <v>-2.1201473829668034E-2</v>
      </c>
    </row>
    <row r="27" spans="1:16" ht="20.100000000000001" customHeight="1" x14ac:dyDescent="0.25">
      <c r="A27" s="8" t="s">
        <v>168</v>
      </c>
      <c r="B27" s="19">
        <v>8582.6299999999992</v>
      </c>
      <c r="C27" s="140">
        <v>8151.74</v>
      </c>
      <c r="D27" s="247">
        <f t="shared" si="3"/>
        <v>1.5630594466075724E-2</v>
      </c>
      <c r="E27" s="215">
        <f t="shared" si="4"/>
        <v>1.3318115909436339E-2</v>
      </c>
      <c r="F27" s="52">
        <f t="shared" si="5"/>
        <v>-5.0204890575499518E-2</v>
      </c>
      <c r="H27" s="19">
        <v>1885.2520000000004</v>
      </c>
      <c r="I27" s="140">
        <v>1829.1839999999997</v>
      </c>
      <c r="J27" s="247">
        <f t="shared" si="6"/>
        <v>1.0163866641412613E-2</v>
      </c>
      <c r="K27" s="215">
        <f t="shared" si="7"/>
        <v>9.2026977462445429E-3</v>
      </c>
      <c r="L27" s="52">
        <f t="shared" si="0"/>
        <v>-2.9740321187830938E-2</v>
      </c>
      <c r="N27" s="27">
        <f t="shared" si="1"/>
        <v>2.1965900895180153</v>
      </c>
      <c r="O27" s="152">
        <f t="shared" si="2"/>
        <v>2.2439184763007649</v>
      </c>
      <c r="P27" s="52">
        <f t="shared" si="10"/>
        <v>2.1546298969752079E-2</v>
      </c>
    </row>
    <row r="28" spans="1:16" ht="20.100000000000001" customHeight="1" x14ac:dyDescent="0.25">
      <c r="A28" s="8" t="s">
        <v>199</v>
      </c>
      <c r="B28" s="19">
        <v>5270.69</v>
      </c>
      <c r="C28" s="140">
        <v>8330.83</v>
      </c>
      <c r="D28" s="247">
        <f t="shared" si="3"/>
        <v>9.5989245658266355E-3</v>
      </c>
      <c r="E28" s="215">
        <f t="shared" si="4"/>
        <v>1.3610708825577061E-2</v>
      </c>
      <c r="F28" s="52">
        <f t="shared" si="5"/>
        <v>0.58059570948016304</v>
      </c>
      <c r="H28" s="19">
        <v>1111.4979999999998</v>
      </c>
      <c r="I28" s="140">
        <v>1676.6660000000004</v>
      </c>
      <c r="J28" s="247">
        <f t="shared" si="6"/>
        <v>5.9923646516204902E-3</v>
      </c>
      <c r="K28" s="215">
        <f t="shared" si="7"/>
        <v>8.4353735979567166E-3</v>
      </c>
      <c r="L28" s="52">
        <f t="shared" si="0"/>
        <v>0.50847414930121393</v>
      </c>
      <c r="N28" s="27">
        <f t="shared" si="1"/>
        <v>2.1088282558830058</v>
      </c>
      <c r="O28" s="152">
        <f t="shared" si="2"/>
        <v>2.012603786177368</v>
      </c>
      <c r="P28" s="52">
        <f t="shared" si="8"/>
        <v>-4.5629353380105778E-2</v>
      </c>
    </row>
    <row r="29" spans="1:16" ht="20.100000000000001" customHeight="1" x14ac:dyDescent="0.25">
      <c r="A29" s="8" t="s">
        <v>198</v>
      </c>
      <c r="B29" s="19">
        <v>4789.5000000000009</v>
      </c>
      <c r="C29" s="140">
        <v>2954.4100000000008</v>
      </c>
      <c r="D29" s="247">
        <f t="shared" si="3"/>
        <v>8.7225864560478202E-3</v>
      </c>
      <c r="E29" s="215">
        <f t="shared" si="4"/>
        <v>4.8268436952108168E-3</v>
      </c>
      <c r="F29" s="52">
        <f>(C29-B29)/B29</f>
        <v>-0.38314855412882343</v>
      </c>
      <c r="H29" s="19">
        <v>2516.0990000000002</v>
      </c>
      <c r="I29" s="140">
        <v>1548.9669999999999</v>
      </c>
      <c r="J29" s="247">
        <f t="shared" si="6"/>
        <v>1.3564921131281988E-2</v>
      </c>
      <c r="K29" s="215">
        <f t="shared" si="7"/>
        <v>7.7929148297312748E-3</v>
      </c>
      <c r="L29" s="52">
        <f t="shared" si="0"/>
        <v>-0.38437756225013414</v>
      </c>
      <c r="N29" s="27">
        <f t="shared" si="1"/>
        <v>5.2533646518425714</v>
      </c>
      <c r="O29" s="152">
        <f t="shared" si="2"/>
        <v>5.2428979051654965</v>
      </c>
      <c r="P29" s="52">
        <f>(O29-N29)/N29</f>
        <v>-1.9923891392926254E-3</v>
      </c>
    </row>
    <row r="30" spans="1:16" ht="20.100000000000001" customHeight="1" x14ac:dyDescent="0.25">
      <c r="A30" s="8" t="s">
        <v>208</v>
      </c>
      <c r="B30" s="19">
        <v>4111.2099999999991</v>
      </c>
      <c r="C30" s="140">
        <v>4438.37</v>
      </c>
      <c r="D30" s="247">
        <f t="shared" si="3"/>
        <v>7.4872919227410685E-3</v>
      </c>
      <c r="E30" s="215">
        <f t="shared" si="4"/>
        <v>7.2513016986514491E-3</v>
      </c>
      <c r="F30" s="52">
        <f t="shared" si="5"/>
        <v>7.9577545296883601E-2</v>
      </c>
      <c r="H30" s="19">
        <v>1073.8910000000001</v>
      </c>
      <c r="I30" s="140">
        <v>1364.1059999999995</v>
      </c>
      <c r="J30" s="247">
        <f t="shared" si="6"/>
        <v>5.7896158770356591E-3</v>
      </c>
      <c r="K30" s="215">
        <f t="shared" si="7"/>
        <v>6.8628717569356916E-3</v>
      </c>
      <c r="L30" s="52">
        <f t="shared" si="0"/>
        <v>0.27024623541867793</v>
      </c>
      <c r="N30" s="27">
        <f t="shared" si="1"/>
        <v>2.6121044655952881</v>
      </c>
      <c r="O30" s="152">
        <f t="shared" si="2"/>
        <v>3.0734391229212514</v>
      </c>
      <c r="P30" s="52">
        <f t="shared" si="8"/>
        <v>0.17661416815534101</v>
      </c>
    </row>
    <row r="31" spans="1:16" ht="20.100000000000001" customHeight="1" x14ac:dyDescent="0.25">
      <c r="A31" s="8" t="s">
        <v>200</v>
      </c>
      <c r="B31" s="19">
        <v>1715.71</v>
      </c>
      <c r="C31" s="140">
        <v>1577.5199999999995</v>
      </c>
      <c r="D31" s="247">
        <f t="shared" si="3"/>
        <v>3.1246328026946035E-3</v>
      </c>
      <c r="E31" s="215">
        <f t="shared" si="4"/>
        <v>2.5773140715300057E-3</v>
      </c>
      <c r="F31" s="52">
        <f t="shared" si="5"/>
        <v>-8.0543914764150418E-2</v>
      </c>
      <c r="H31" s="19">
        <v>1298.7259999999999</v>
      </c>
      <c r="I31" s="140">
        <v>1319.8500000000001</v>
      </c>
      <c r="J31" s="247">
        <f t="shared" si="6"/>
        <v>7.0017577850256798E-3</v>
      </c>
      <c r="K31" s="215">
        <f t="shared" si="7"/>
        <v>6.6402180537227873E-3</v>
      </c>
      <c r="L31" s="52">
        <f t="shared" si="0"/>
        <v>1.626517063645469E-2</v>
      </c>
      <c r="N31" s="27">
        <f t="shared" si="1"/>
        <v>7.5696125802146046</v>
      </c>
      <c r="O31" s="152">
        <f t="shared" si="2"/>
        <v>8.3666134185303562</v>
      </c>
      <c r="P31" s="52">
        <f t="shared" si="8"/>
        <v>0.10528951513303948</v>
      </c>
    </row>
    <row r="32" spans="1:16" ht="20.100000000000001" customHeight="1" thickBot="1" x14ac:dyDescent="0.3">
      <c r="A32" s="8" t="s">
        <v>17</v>
      </c>
      <c r="B32" s="19">
        <f>B33-SUM(B7:B31)</f>
        <v>34202.389999999723</v>
      </c>
      <c r="C32" s="140">
        <f>C33-SUM(C7:C31)</f>
        <v>34549.310000000172</v>
      </c>
      <c r="D32" s="247">
        <f t="shared" si="3"/>
        <v>6.2289028871168793E-2</v>
      </c>
      <c r="E32" s="215">
        <f t="shared" si="4"/>
        <v>5.6445828150928551E-2</v>
      </c>
      <c r="F32" s="52">
        <f t="shared" si="5"/>
        <v>1.0143150814912414E-2</v>
      </c>
      <c r="H32" s="19">
        <f>H33-SUM(H7:H31)</f>
        <v>12541.272999999957</v>
      </c>
      <c r="I32" s="140">
        <f>I33-SUM(I7:I31)</f>
        <v>11858.356999999902</v>
      </c>
      <c r="J32" s="247">
        <f t="shared" si="6"/>
        <v>6.7613150011535977E-2</v>
      </c>
      <c r="K32" s="215">
        <f t="shared" si="7"/>
        <v>5.9659867590172617E-2</v>
      </c>
      <c r="L32" s="52">
        <f t="shared" si="0"/>
        <v>-5.4453483310670132E-2</v>
      </c>
      <c r="N32" s="27">
        <f t="shared" si="1"/>
        <v>3.6667826429673656</v>
      </c>
      <c r="O32" s="152">
        <f t="shared" si="2"/>
        <v>3.4322992268151928</v>
      </c>
      <c r="P32" s="52">
        <f t="shared" si="8"/>
        <v>-6.3947999918101392E-2</v>
      </c>
    </row>
    <row r="33" spans="1:16" ht="26.25" customHeight="1" thickBot="1" x14ac:dyDescent="0.3">
      <c r="A33" s="12" t="s">
        <v>18</v>
      </c>
      <c r="B33" s="17">
        <v>549091.71999999986</v>
      </c>
      <c r="C33" s="145">
        <v>612079.07000000007</v>
      </c>
      <c r="D33" s="243">
        <f>SUM(D7:D32)</f>
        <v>1</v>
      </c>
      <c r="E33" s="244">
        <f>SUM(E7:E32)</f>
        <v>0.99999999999999989</v>
      </c>
      <c r="F33" s="57">
        <f t="shared" si="5"/>
        <v>0.11471189184932569</v>
      </c>
      <c r="G33" s="1"/>
      <c r="H33" s="17">
        <v>185485.70799999998</v>
      </c>
      <c r="I33" s="145">
        <v>198766.06299999988</v>
      </c>
      <c r="J33" s="243">
        <f>SUM(J7:J32)</f>
        <v>1</v>
      </c>
      <c r="K33" s="244">
        <f>SUM(K7:K32)</f>
        <v>1.0000000000000004</v>
      </c>
      <c r="L33" s="57">
        <f t="shared" si="0"/>
        <v>7.1597726548289609E-2</v>
      </c>
      <c r="N33" s="29">
        <f t="shared" si="1"/>
        <v>3.3780459847400364</v>
      </c>
      <c r="O33" s="146">
        <f t="shared" si="2"/>
        <v>3.2473919260137398</v>
      </c>
      <c r="P33" s="57">
        <f t="shared" si="8"/>
        <v>-3.8677406795677848E-2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8"/>
      <c r="D36" s="366" t="s">
        <v>104</v>
      </c>
      <c r="E36" s="358"/>
      <c r="F36" s="130" t="s">
        <v>0</v>
      </c>
      <c r="H36" s="375" t="s">
        <v>19</v>
      </c>
      <c r="I36" s="376"/>
      <c r="J36" s="366" t="s">
        <v>104</v>
      </c>
      <c r="K36" s="359"/>
      <c r="L36" s="130" t="s">
        <v>0</v>
      </c>
      <c r="N36" s="357" t="s">
        <v>22</v>
      </c>
      <c r="O36" s="358"/>
      <c r="P36" s="130" t="s">
        <v>0</v>
      </c>
    </row>
    <row r="37" spans="1:16" x14ac:dyDescent="0.25">
      <c r="A37" s="373"/>
      <c r="B37" s="367" t="str">
        <f>B5</f>
        <v>jan-set</v>
      </c>
      <c r="C37" s="361"/>
      <c r="D37" s="367" t="str">
        <f>B5</f>
        <v>jan-set</v>
      </c>
      <c r="E37" s="361"/>
      <c r="F37" s="131" t="str">
        <f>F5</f>
        <v>2024/2023</v>
      </c>
      <c r="H37" s="355" t="str">
        <f>B5</f>
        <v>jan-set</v>
      </c>
      <c r="I37" s="361"/>
      <c r="J37" s="367" t="str">
        <f>B5</f>
        <v>jan-set</v>
      </c>
      <c r="K37" s="356"/>
      <c r="L37" s="131" t="str">
        <f>L5</f>
        <v>2024/2023</v>
      </c>
      <c r="N37" s="355" t="str">
        <f>B5</f>
        <v>jan-set</v>
      </c>
      <c r="O37" s="356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157</v>
      </c>
      <c r="B39" s="39">
        <v>56194.78</v>
      </c>
      <c r="C39" s="147">
        <v>57530.29</v>
      </c>
      <c r="D39" s="247">
        <f t="shared" ref="D39:D61" si="11">B39/$B$62</f>
        <v>0.24029086618750273</v>
      </c>
      <c r="E39" s="246">
        <f t="shared" ref="E39:E61" si="12">C39/$C$62</f>
        <v>0.25254899581661044</v>
      </c>
      <c r="F39" s="52">
        <f>(C39-B39)/B39</f>
        <v>2.3765730553620853E-2</v>
      </c>
      <c r="H39" s="39">
        <v>14237.931999999999</v>
      </c>
      <c r="I39" s="147">
        <v>14079.670000000002</v>
      </c>
      <c r="J39" s="247">
        <f t="shared" ref="J39:J61" si="13">H39/$H$62</f>
        <v>0.22515379692349383</v>
      </c>
      <c r="K39" s="246">
        <f t="shared" ref="K39:K61" si="14">I39/$I$62</f>
        <v>0.23023830042737184</v>
      </c>
      <c r="L39" s="52">
        <f t="shared" ref="L39:L62" si="15">(I39-H39)/H39</f>
        <v>-1.111551874246885E-2</v>
      </c>
      <c r="N39" s="27">
        <f t="shared" ref="N39:N62" si="16">(H39/B39)*10</f>
        <v>2.533675191895048</v>
      </c>
      <c r="O39" s="151">
        <f t="shared" ref="O39:O62" si="17">(I39/C39)*10</f>
        <v>2.4473490399579076</v>
      </c>
      <c r="P39" s="61">
        <f t="shared" si="8"/>
        <v>-3.4071514854503972E-2</v>
      </c>
    </row>
    <row r="40" spans="1:16" ht="20.100000000000001" customHeight="1" x14ac:dyDescent="0.25">
      <c r="A40" s="38" t="s">
        <v>156</v>
      </c>
      <c r="B40" s="19">
        <v>39530.420000000006</v>
      </c>
      <c r="C40" s="140">
        <v>41150.19000000001</v>
      </c>
      <c r="D40" s="247">
        <f t="shared" si="11"/>
        <v>0.16903347361722537</v>
      </c>
      <c r="E40" s="215">
        <f t="shared" si="12"/>
        <v>0.18064291284057019</v>
      </c>
      <c r="F40" s="52">
        <f t="shared" ref="F40:F62" si="18">(C40-B40)/B40</f>
        <v>4.0975279291239605E-2</v>
      </c>
      <c r="H40" s="19">
        <v>9128.9629999999979</v>
      </c>
      <c r="I40" s="140">
        <v>9197.523000000001</v>
      </c>
      <c r="J40" s="247">
        <f t="shared" si="13"/>
        <v>0.1443623049628337</v>
      </c>
      <c r="K40" s="215">
        <f t="shared" si="14"/>
        <v>0.15040281936023092</v>
      </c>
      <c r="L40" s="52">
        <f t="shared" si="15"/>
        <v>7.5101629834629785E-3</v>
      </c>
      <c r="N40" s="27">
        <f t="shared" si="16"/>
        <v>2.3093513805317518</v>
      </c>
      <c r="O40" s="152">
        <f t="shared" si="17"/>
        <v>2.2351107005824273</v>
      </c>
      <c r="P40" s="52">
        <f t="shared" si="8"/>
        <v>-3.2147849207871435E-2</v>
      </c>
    </row>
    <row r="41" spans="1:16" ht="20.100000000000001" customHeight="1" x14ac:dyDescent="0.25">
      <c r="A41" s="38" t="s">
        <v>155</v>
      </c>
      <c r="B41" s="19">
        <v>37140.820000000007</v>
      </c>
      <c r="C41" s="140">
        <v>27244.250000000004</v>
      </c>
      <c r="D41" s="247">
        <f t="shared" si="11"/>
        <v>0.15881545952691917</v>
      </c>
      <c r="E41" s="215">
        <f t="shared" si="12"/>
        <v>0.11959800618555355</v>
      </c>
      <c r="F41" s="52">
        <f t="shared" si="18"/>
        <v>-0.26646072973079221</v>
      </c>
      <c r="H41" s="19">
        <v>9165.2489999999998</v>
      </c>
      <c r="I41" s="140">
        <v>7352.402</v>
      </c>
      <c r="J41" s="247">
        <f t="shared" si="13"/>
        <v>0.14493611938161069</v>
      </c>
      <c r="K41" s="215">
        <f t="shared" si="14"/>
        <v>0.1202304131090295</v>
      </c>
      <c r="L41" s="52">
        <f t="shared" si="15"/>
        <v>-0.19779571727947595</v>
      </c>
      <c r="N41" s="27">
        <f t="shared" si="16"/>
        <v>2.4677023824460518</v>
      </c>
      <c r="O41" s="152">
        <f t="shared" si="17"/>
        <v>2.6986986244803948</v>
      </c>
      <c r="P41" s="52">
        <f t="shared" si="8"/>
        <v>9.3607820650306067E-2</v>
      </c>
    </row>
    <row r="42" spans="1:16" ht="20.100000000000001" customHeight="1" x14ac:dyDescent="0.25">
      <c r="A42" s="38" t="s">
        <v>161</v>
      </c>
      <c r="B42" s="19">
        <v>25858.709999999992</v>
      </c>
      <c r="C42" s="140">
        <v>23196.569999999989</v>
      </c>
      <c r="D42" s="247">
        <f t="shared" si="11"/>
        <v>0.11057275825960057</v>
      </c>
      <c r="E42" s="215">
        <f t="shared" si="12"/>
        <v>0.10182932260361817</v>
      </c>
      <c r="F42" s="52">
        <f t="shared" si="18"/>
        <v>-0.10294945107470574</v>
      </c>
      <c r="H42" s="19">
        <v>5772.7290000000012</v>
      </c>
      <c r="I42" s="140">
        <v>5616.9410000000016</v>
      </c>
      <c r="J42" s="247">
        <f t="shared" si="13"/>
        <v>9.1287966044532598E-2</v>
      </c>
      <c r="K42" s="215">
        <f t="shared" si="14"/>
        <v>9.1851225876801279E-2</v>
      </c>
      <c r="L42" s="52">
        <f t="shared" si="15"/>
        <v>-2.6986889562977845E-2</v>
      </c>
      <c r="N42" s="27">
        <f t="shared" si="16"/>
        <v>2.2324118256479162</v>
      </c>
      <c r="O42" s="152">
        <f t="shared" si="17"/>
        <v>2.4214532579601227</v>
      </c>
      <c r="P42" s="52">
        <f t="shared" si="8"/>
        <v>8.4680357871397993E-2</v>
      </c>
    </row>
    <row r="43" spans="1:16" ht="20.100000000000001" customHeight="1" x14ac:dyDescent="0.25">
      <c r="A43" s="38" t="s">
        <v>159</v>
      </c>
      <c r="B43" s="19">
        <v>10158.840000000002</v>
      </c>
      <c r="C43" s="140">
        <v>15743.43</v>
      </c>
      <c r="D43" s="247">
        <f t="shared" si="11"/>
        <v>4.3439559031288148E-2</v>
      </c>
      <c r="E43" s="215">
        <f t="shared" si="12"/>
        <v>6.9111201024870533E-2</v>
      </c>
      <c r="F43" s="52">
        <f t="shared" si="18"/>
        <v>0.54972713420036123</v>
      </c>
      <c r="H43" s="19">
        <v>3537.6380000000008</v>
      </c>
      <c r="I43" s="140">
        <v>4718.8449999999993</v>
      </c>
      <c r="J43" s="247">
        <f t="shared" si="13"/>
        <v>5.594299985706036E-2</v>
      </c>
      <c r="K43" s="215">
        <f t="shared" si="14"/>
        <v>7.7165079350595661E-2</v>
      </c>
      <c r="L43" s="52">
        <f t="shared" si="15"/>
        <v>0.33389708048138284</v>
      </c>
      <c r="N43" s="27">
        <f t="shared" si="16"/>
        <v>3.4823247536136015</v>
      </c>
      <c r="O43" s="152">
        <f t="shared" si="17"/>
        <v>2.9973423834577337</v>
      </c>
      <c r="P43" s="52">
        <f t="shared" si="8"/>
        <v>-0.13926971332946547</v>
      </c>
    </row>
    <row r="44" spans="1:16" ht="20.100000000000001" customHeight="1" x14ac:dyDescent="0.25">
      <c r="A44" s="38" t="s">
        <v>162</v>
      </c>
      <c r="B44" s="19">
        <v>10301.840000000002</v>
      </c>
      <c r="C44" s="140">
        <v>9878.5</v>
      </c>
      <c r="D44" s="247">
        <f t="shared" si="11"/>
        <v>4.4051032087412095E-2</v>
      </c>
      <c r="E44" s="215">
        <f t="shared" si="12"/>
        <v>4.3365073514741302E-2</v>
      </c>
      <c r="F44" s="52">
        <f t="shared" si="18"/>
        <v>-4.1093629875828187E-2</v>
      </c>
      <c r="H44" s="19">
        <v>3664.360000000001</v>
      </c>
      <c r="I44" s="140">
        <v>3463.4030000000002</v>
      </c>
      <c r="J44" s="247">
        <f t="shared" si="13"/>
        <v>5.7946938312008665E-2</v>
      </c>
      <c r="K44" s="215">
        <f t="shared" si="14"/>
        <v>5.6635419751674639E-2</v>
      </c>
      <c r="L44" s="52">
        <f t="shared" si="15"/>
        <v>-5.4840954491371136E-2</v>
      </c>
      <c r="N44" s="27">
        <f t="shared" si="16"/>
        <v>3.5569956434966961</v>
      </c>
      <c r="O44" s="152">
        <f t="shared" si="17"/>
        <v>3.5060009110694947</v>
      </c>
      <c r="P44" s="52">
        <f t="shared" si="8"/>
        <v>-1.43364618735015E-2</v>
      </c>
    </row>
    <row r="45" spans="1:16" ht="20.100000000000001" customHeight="1" x14ac:dyDescent="0.25">
      <c r="A45" s="38" t="s">
        <v>158</v>
      </c>
      <c r="B45" s="19">
        <v>9335.5999999999985</v>
      </c>
      <c r="C45" s="140">
        <v>8137.0000000000009</v>
      </c>
      <c r="D45" s="247">
        <f t="shared" si="11"/>
        <v>3.9919355683571502E-2</v>
      </c>
      <c r="E45" s="215">
        <f t="shared" si="12"/>
        <v>3.5720160266179073E-2</v>
      </c>
      <c r="F45" s="52">
        <f t="shared" si="18"/>
        <v>-0.12839024808260827</v>
      </c>
      <c r="H45" s="19">
        <v>3438.3450000000003</v>
      </c>
      <c r="I45" s="140">
        <v>2856.610000000001</v>
      </c>
      <c r="J45" s="247">
        <f t="shared" si="13"/>
        <v>5.4372814245981123E-2</v>
      </c>
      <c r="K45" s="215">
        <f t="shared" si="14"/>
        <v>4.6712815810586103E-2</v>
      </c>
      <c r="L45" s="52">
        <f t="shared" si="15"/>
        <v>-0.16919040992105189</v>
      </c>
      <c r="N45" s="27">
        <f t="shared" si="16"/>
        <v>3.6830466172500973</v>
      </c>
      <c r="O45" s="152">
        <f t="shared" si="17"/>
        <v>3.5106427430256861</v>
      </c>
      <c r="P45" s="52">
        <f t="shared" si="8"/>
        <v>-4.681012545888829E-2</v>
      </c>
    </row>
    <row r="46" spans="1:16" ht="20.100000000000001" customHeight="1" x14ac:dyDescent="0.25">
      <c r="A46" s="38" t="s">
        <v>165</v>
      </c>
      <c r="B46" s="19">
        <v>6490.24</v>
      </c>
      <c r="C46" s="140">
        <v>6636.49</v>
      </c>
      <c r="D46" s="247">
        <f t="shared" si="11"/>
        <v>2.7752495718726504E-2</v>
      </c>
      <c r="E46" s="215">
        <f t="shared" si="12"/>
        <v>2.913315551246095E-2</v>
      </c>
      <c r="F46" s="52">
        <f t="shared" si="18"/>
        <v>2.2533835420569963E-2</v>
      </c>
      <c r="H46" s="19">
        <v>2688.7</v>
      </c>
      <c r="I46" s="140">
        <v>2751.2939999999999</v>
      </c>
      <c r="J46" s="247">
        <f t="shared" si="13"/>
        <v>4.2518184086579279E-2</v>
      </c>
      <c r="K46" s="215">
        <f t="shared" si="14"/>
        <v>4.4990632204875931E-2</v>
      </c>
      <c r="L46" s="52">
        <f t="shared" si="15"/>
        <v>2.3280395730278593E-2</v>
      </c>
      <c r="N46" s="27">
        <f t="shared" si="16"/>
        <v>4.142681934720442</v>
      </c>
      <c r="O46" s="152">
        <f t="shared" si="17"/>
        <v>4.1457065406562803</v>
      </c>
      <c r="P46" s="52">
        <f t="shared" si="8"/>
        <v>7.3010817231432387E-4</v>
      </c>
    </row>
    <row r="47" spans="1:16" ht="20.100000000000001" customHeight="1" x14ac:dyDescent="0.25">
      <c r="A47" s="38" t="s">
        <v>166</v>
      </c>
      <c r="B47" s="19">
        <v>7555.2200000000021</v>
      </c>
      <c r="C47" s="140">
        <v>8211.98</v>
      </c>
      <c r="D47" s="247">
        <f t="shared" si="11"/>
        <v>3.2306387853767646E-2</v>
      </c>
      <c r="E47" s="215">
        <f t="shared" si="12"/>
        <v>3.6049310765965001E-2</v>
      </c>
      <c r="F47" s="52">
        <f t="shared" si="18"/>
        <v>8.6927978271975834E-2</v>
      </c>
      <c r="H47" s="19">
        <v>2312.8430000000003</v>
      </c>
      <c r="I47" s="140">
        <v>2630.1880000000006</v>
      </c>
      <c r="J47" s="247">
        <f t="shared" si="13"/>
        <v>3.6574509776976342E-2</v>
      </c>
      <c r="K47" s="215">
        <f t="shared" si="14"/>
        <v>4.3010242067070346E-2</v>
      </c>
      <c r="L47" s="52">
        <f t="shared" si="15"/>
        <v>0.13720991870178834</v>
      </c>
      <c r="N47" s="27">
        <f t="shared" si="16"/>
        <v>3.0612516908839185</v>
      </c>
      <c r="O47" s="152">
        <f t="shared" si="17"/>
        <v>3.2028670308500518</v>
      </c>
      <c r="P47" s="52">
        <f t="shared" si="8"/>
        <v>4.6260599998310718E-2</v>
      </c>
    </row>
    <row r="48" spans="1:16" ht="20.100000000000001" customHeight="1" x14ac:dyDescent="0.25">
      <c r="A48" s="38" t="s">
        <v>164</v>
      </c>
      <c r="B48" s="19">
        <v>8526.73</v>
      </c>
      <c r="C48" s="140">
        <v>7683.4200000000028</v>
      </c>
      <c r="D48" s="247">
        <f t="shared" si="11"/>
        <v>3.6460598963942291E-2</v>
      </c>
      <c r="E48" s="215">
        <f t="shared" si="12"/>
        <v>3.3729014844828036E-2</v>
      </c>
      <c r="F48" s="52">
        <f t="shared" si="18"/>
        <v>-9.8901923715187037E-2</v>
      </c>
      <c r="H48" s="19">
        <v>2482.4509999999991</v>
      </c>
      <c r="I48" s="140">
        <v>2259.2190000000001</v>
      </c>
      <c r="J48" s="247">
        <f t="shared" si="13"/>
        <v>3.9256632797974034E-2</v>
      </c>
      <c r="K48" s="215">
        <f t="shared" si="14"/>
        <v>3.6943958406214533E-2</v>
      </c>
      <c r="L48" s="52">
        <f t="shared" si="15"/>
        <v>-8.9924030726084472E-2</v>
      </c>
      <c r="N48" s="27">
        <f t="shared" si="16"/>
        <v>2.9113751696136729</v>
      </c>
      <c r="O48" s="152">
        <f t="shared" si="17"/>
        <v>2.9403820173828832</v>
      </c>
      <c r="P48" s="52">
        <f t="shared" si="8"/>
        <v>9.9632806077202818E-3</v>
      </c>
    </row>
    <row r="49" spans="1:16" ht="20.100000000000001" customHeight="1" x14ac:dyDescent="0.25">
      <c r="A49" s="38" t="s">
        <v>168</v>
      </c>
      <c r="B49" s="19">
        <v>8582.6299999999992</v>
      </c>
      <c r="C49" s="140">
        <v>8151.74</v>
      </c>
      <c r="D49" s="247">
        <f t="shared" si="11"/>
        <v>3.6699629340427108E-2</v>
      </c>
      <c r="E49" s="215">
        <f t="shared" si="12"/>
        <v>3.5784866566083637E-2</v>
      </c>
      <c r="F49" s="52">
        <f t="shared" si="18"/>
        <v>-5.0204890575499518E-2</v>
      </c>
      <c r="H49" s="19">
        <v>1885.2520000000004</v>
      </c>
      <c r="I49" s="140">
        <v>1829.1839999999997</v>
      </c>
      <c r="J49" s="247">
        <f t="shared" si="13"/>
        <v>2.9812731649344212E-2</v>
      </c>
      <c r="K49" s="215">
        <f t="shared" si="14"/>
        <v>2.9911795896419562E-2</v>
      </c>
      <c r="L49" s="52">
        <f t="shared" si="15"/>
        <v>-2.9740321187830938E-2</v>
      </c>
      <c r="N49" s="27">
        <f t="shared" si="16"/>
        <v>2.1965900895180153</v>
      </c>
      <c r="O49" s="152">
        <f t="shared" si="17"/>
        <v>2.2439184763007649</v>
      </c>
      <c r="P49" s="52">
        <f t="shared" si="8"/>
        <v>2.1546298969752079E-2</v>
      </c>
    </row>
    <row r="50" spans="1:16" ht="20.100000000000001" customHeight="1" x14ac:dyDescent="0.25">
      <c r="A50" s="38" t="s">
        <v>160</v>
      </c>
      <c r="B50" s="19">
        <v>4647.7099999999991</v>
      </c>
      <c r="C50" s="140">
        <v>3324.7300000000005</v>
      </c>
      <c r="D50" s="247">
        <f t="shared" si="11"/>
        <v>1.9873772291453373E-2</v>
      </c>
      <c r="E50" s="215">
        <f t="shared" si="12"/>
        <v>1.4595045894282115E-2</v>
      </c>
      <c r="F50" s="52">
        <f t="shared" si="18"/>
        <v>-0.28465201142067792</v>
      </c>
      <c r="H50" s="19">
        <v>1801.3190000000004</v>
      </c>
      <c r="I50" s="140">
        <v>1150.623</v>
      </c>
      <c r="J50" s="247">
        <f t="shared" si="13"/>
        <v>2.8485443835553584E-2</v>
      </c>
      <c r="K50" s="215">
        <f t="shared" si="14"/>
        <v>1.8815603203245802E-2</v>
      </c>
      <c r="L50" s="52">
        <f t="shared" si="15"/>
        <v>-0.36123307420839962</v>
      </c>
      <c r="N50" s="27">
        <f t="shared" si="16"/>
        <v>3.8757129855348134</v>
      </c>
      <c r="O50" s="152">
        <f t="shared" si="17"/>
        <v>3.4608013282281562</v>
      </c>
      <c r="P50" s="52">
        <f t="shared" si="8"/>
        <v>-0.1070542784915233</v>
      </c>
    </row>
    <row r="51" spans="1:16" ht="20.100000000000001" customHeight="1" x14ac:dyDescent="0.25">
      <c r="A51" s="38" t="s">
        <v>170</v>
      </c>
      <c r="B51" s="19">
        <v>2096.0300000000002</v>
      </c>
      <c r="C51" s="140">
        <v>2995.7799999999997</v>
      </c>
      <c r="D51" s="247">
        <f t="shared" si="11"/>
        <v>8.962698390401945E-3</v>
      </c>
      <c r="E51" s="215">
        <f t="shared" si="12"/>
        <v>1.3151006725109245E-2</v>
      </c>
      <c r="F51" s="52">
        <f t="shared" si="18"/>
        <v>0.42926389412365257</v>
      </c>
      <c r="H51" s="19">
        <v>622.30100000000016</v>
      </c>
      <c r="I51" s="140">
        <v>794.20600000000024</v>
      </c>
      <c r="J51" s="247">
        <f t="shared" si="13"/>
        <v>9.8408556087560464E-3</v>
      </c>
      <c r="K51" s="215">
        <f t="shared" si="14"/>
        <v>1.2987281635806898E-2</v>
      </c>
      <c r="L51" s="52">
        <f t="shared" si="15"/>
        <v>0.27624091878367552</v>
      </c>
      <c r="N51" s="27">
        <f t="shared" si="16"/>
        <v>2.9689508260855053</v>
      </c>
      <c r="O51" s="152">
        <f t="shared" si="17"/>
        <v>2.6510825227486672</v>
      </c>
      <c r="P51" s="52">
        <f t="shared" si="8"/>
        <v>-0.10706418595552837</v>
      </c>
    </row>
    <row r="52" spans="1:16" ht="20.100000000000001" customHeight="1" x14ac:dyDescent="0.25">
      <c r="A52" s="38" t="s">
        <v>172</v>
      </c>
      <c r="B52" s="19">
        <v>2235.2999999999997</v>
      </c>
      <c r="C52" s="140">
        <v>2758.2299999999996</v>
      </c>
      <c r="D52" s="247">
        <f t="shared" si="11"/>
        <v>9.5582218346423782E-3</v>
      </c>
      <c r="E52" s="215">
        <f t="shared" si="12"/>
        <v>1.2108199293472174E-2</v>
      </c>
      <c r="F52" s="52">
        <f t="shared" si="18"/>
        <v>0.23394175278486104</v>
      </c>
      <c r="H52" s="19">
        <v>597.06499999999994</v>
      </c>
      <c r="I52" s="140">
        <v>704.8760000000002</v>
      </c>
      <c r="J52" s="247">
        <f t="shared" si="13"/>
        <v>9.4417821183670377E-3</v>
      </c>
      <c r="K52" s="215">
        <f t="shared" si="14"/>
        <v>1.1526509659107365E-2</v>
      </c>
      <c r="L52" s="52">
        <f t="shared" si="15"/>
        <v>0.18056827983552926</v>
      </c>
      <c r="N52" s="27">
        <f t="shared" si="16"/>
        <v>2.6710732340178049</v>
      </c>
      <c r="O52" s="152">
        <f t="shared" si="17"/>
        <v>2.5555374279882397</v>
      </c>
      <c r="P52" s="52">
        <f t="shared" si="8"/>
        <v>-4.3254450891927552E-2</v>
      </c>
    </row>
    <row r="53" spans="1:16" ht="20.100000000000001" customHeight="1" x14ac:dyDescent="0.25">
      <c r="A53" s="38" t="s">
        <v>174</v>
      </c>
      <c r="B53" s="19">
        <v>632.41999999999996</v>
      </c>
      <c r="C53" s="140">
        <v>1128.8700000000001</v>
      </c>
      <c r="D53" s="247">
        <f t="shared" si="11"/>
        <v>2.7042502807965523E-3</v>
      </c>
      <c r="E53" s="215">
        <f t="shared" si="12"/>
        <v>4.9555631460835164E-3</v>
      </c>
      <c r="F53" s="52">
        <f t="shared" si="18"/>
        <v>0.78500047436829989</v>
      </c>
      <c r="H53" s="19">
        <v>255.43099999999998</v>
      </c>
      <c r="I53" s="140">
        <v>401.70500000000004</v>
      </c>
      <c r="J53" s="247">
        <f t="shared" si="13"/>
        <v>4.0392986496890805E-3</v>
      </c>
      <c r="K53" s="215">
        <f t="shared" si="14"/>
        <v>6.5688951852690726E-3</v>
      </c>
      <c r="L53" s="52">
        <f t="shared" si="15"/>
        <v>0.57265562911314627</v>
      </c>
      <c r="N53" s="27">
        <f t="shared" si="16"/>
        <v>4.0389456373928718</v>
      </c>
      <c r="O53" s="152">
        <f t="shared" si="17"/>
        <v>3.5584699743991779</v>
      </c>
      <c r="P53" s="52">
        <f t="shared" si="8"/>
        <v>-0.11896066600783457</v>
      </c>
    </row>
    <row r="54" spans="1:16" ht="20.100000000000001" customHeight="1" x14ac:dyDescent="0.25">
      <c r="A54" s="38" t="s">
        <v>169</v>
      </c>
      <c r="B54" s="19">
        <v>1439.24</v>
      </c>
      <c r="C54" s="140">
        <v>809.96000000000015</v>
      </c>
      <c r="D54" s="247">
        <f t="shared" si="11"/>
        <v>6.1542411279428702E-3</v>
      </c>
      <c r="E54" s="215">
        <f t="shared" si="12"/>
        <v>3.5555980102242109E-3</v>
      </c>
      <c r="F54" s="52">
        <f>(C54-B54)/B54</f>
        <v>-0.43723076067924727</v>
      </c>
      <c r="H54" s="19">
        <v>484.29400000000015</v>
      </c>
      <c r="I54" s="140">
        <v>286.49400000000003</v>
      </c>
      <c r="J54" s="247">
        <f t="shared" si="13"/>
        <v>7.65846001563054E-3</v>
      </c>
      <c r="K54" s="215">
        <f t="shared" si="14"/>
        <v>4.6849032429481276E-3</v>
      </c>
      <c r="L54" s="52">
        <f t="shared" si="15"/>
        <v>-0.40842959029019577</v>
      </c>
      <c r="N54" s="27">
        <f t="shared" si="16"/>
        <v>3.3649287123759777</v>
      </c>
      <c r="O54" s="152">
        <f t="shared" si="17"/>
        <v>3.5371376364264902</v>
      </c>
      <c r="P54" s="52">
        <f t="shared" si="8"/>
        <v>5.1177584659413383E-2</v>
      </c>
    </row>
    <row r="55" spans="1:16" ht="20.100000000000001" customHeight="1" x14ac:dyDescent="0.25">
      <c r="A55" s="38" t="s">
        <v>163</v>
      </c>
      <c r="B55" s="19">
        <v>1355.3399999999997</v>
      </c>
      <c r="C55" s="140">
        <v>603.58999999999992</v>
      </c>
      <c r="D55" s="247">
        <f t="shared" si="11"/>
        <v>5.7954817614477693E-3</v>
      </c>
      <c r="E55" s="215">
        <f t="shared" si="12"/>
        <v>2.6496659131206861E-3</v>
      </c>
      <c r="F55" s="52">
        <f>(C55-B55)/B55</f>
        <v>-0.55465787182551973</v>
      </c>
      <c r="H55" s="19">
        <v>481.62600000000003</v>
      </c>
      <c r="I55" s="140">
        <v>220.38899999999998</v>
      </c>
      <c r="J55" s="247">
        <f t="shared" si="13"/>
        <v>7.6162691742785857E-3</v>
      </c>
      <c r="K55" s="215">
        <f t="shared" si="14"/>
        <v>3.6039188981622471E-3</v>
      </c>
      <c r="L55" s="52">
        <f t="shared" si="15"/>
        <v>-0.54240634849447511</v>
      </c>
      <c r="N55" s="27">
        <f t="shared" ref="N55:N56" si="19">(H55/B55)*10</f>
        <v>3.553543760237285</v>
      </c>
      <c r="O55" s="152">
        <f t="shared" ref="O55:O56" si="20">(I55/C55)*10</f>
        <v>3.6513030368296362</v>
      </c>
      <c r="P55" s="52">
        <f t="shared" ref="P55:P56" si="21">(O55-N55)/N55</f>
        <v>2.7510362384231164E-2</v>
      </c>
    </row>
    <row r="56" spans="1:16" ht="20.100000000000001" customHeight="1" x14ac:dyDescent="0.25">
      <c r="A56" s="38" t="s">
        <v>171</v>
      </c>
      <c r="B56" s="19">
        <v>554.79999999999984</v>
      </c>
      <c r="C56" s="140">
        <v>574.59000000000015</v>
      </c>
      <c r="D56" s="247">
        <f t="shared" si="11"/>
        <v>2.3723444163466158E-3</v>
      </c>
      <c r="E56" s="215">
        <f t="shared" si="12"/>
        <v>2.5223604384102048E-3</v>
      </c>
      <c r="F56" s="52">
        <f t="shared" si="18"/>
        <v>3.5670511896179362E-2</v>
      </c>
      <c r="H56" s="19">
        <v>186.31</v>
      </c>
      <c r="I56" s="140">
        <v>193.34899999999996</v>
      </c>
      <c r="J56" s="247">
        <f t="shared" si="13"/>
        <v>2.9462427482317053E-3</v>
      </c>
      <c r="K56" s="215">
        <f t="shared" si="14"/>
        <v>3.1617463441495366E-3</v>
      </c>
      <c r="L56" s="52">
        <f t="shared" si="15"/>
        <v>3.7781117492351239E-2</v>
      </c>
      <c r="N56" s="27">
        <f t="shared" si="19"/>
        <v>3.3581470800288402</v>
      </c>
      <c r="O56" s="152">
        <f t="shared" si="20"/>
        <v>3.3649906890130339</v>
      </c>
      <c r="P56" s="52">
        <f t="shared" si="21"/>
        <v>2.0379122239443121E-3</v>
      </c>
    </row>
    <row r="57" spans="1:16" ht="20.100000000000001" customHeight="1" x14ac:dyDescent="0.25">
      <c r="A57" s="38" t="s">
        <v>167</v>
      </c>
      <c r="B57" s="19">
        <v>145.81</v>
      </c>
      <c r="C57" s="140">
        <v>433.16999999999996</v>
      </c>
      <c r="D57" s="247">
        <f t="shared" si="11"/>
        <v>6.2348871547855114E-4</v>
      </c>
      <c r="E57" s="215">
        <f t="shared" si="12"/>
        <v>1.9015487062186047E-3</v>
      </c>
      <c r="F57" s="52">
        <f t="shared" ref="F57:F58" si="22">(C57-B57)/B57</f>
        <v>1.9707838968520675</v>
      </c>
      <c r="H57" s="19">
        <v>74.033000000000015</v>
      </c>
      <c r="I57" s="140">
        <v>162.57599999999999</v>
      </c>
      <c r="J57" s="247">
        <f t="shared" si="13"/>
        <v>1.1707325928819595E-3</v>
      </c>
      <c r="K57" s="215">
        <f t="shared" si="14"/>
        <v>2.6585297759308562E-3</v>
      </c>
      <c r="L57" s="52">
        <f t="shared" si="15"/>
        <v>1.1959936784947247</v>
      </c>
      <c r="N57" s="27">
        <f t="shared" si="16"/>
        <v>5.0773609491804415</v>
      </c>
      <c r="O57" s="152">
        <f t="shared" si="17"/>
        <v>3.7531685019738208</v>
      </c>
      <c r="P57" s="52">
        <f t="shared" ref="P57:P58" si="23">(O57-N57)/N57</f>
        <v>-0.26080329140680142</v>
      </c>
    </row>
    <row r="58" spans="1:16" ht="20.100000000000001" customHeight="1" x14ac:dyDescent="0.25">
      <c r="A58" s="38" t="s">
        <v>175</v>
      </c>
      <c r="B58" s="19">
        <v>138.12000000000003</v>
      </c>
      <c r="C58" s="140">
        <v>381.6</v>
      </c>
      <c r="D58" s="247">
        <f t="shared" si="11"/>
        <v>5.9060600357929835E-4</v>
      </c>
      <c r="E58" s="215">
        <f t="shared" si="12"/>
        <v>1.6751644534317236E-3</v>
      </c>
      <c r="F58" s="52">
        <f t="shared" si="22"/>
        <v>1.762814943527367</v>
      </c>
      <c r="H58" s="19">
        <v>58.689999999999991</v>
      </c>
      <c r="I58" s="140">
        <v>151.72299999999993</v>
      </c>
      <c r="J58" s="247">
        <f t="shared" si="13"/>
        <v>9.281036277908795E-4</v>
      </c>
      <c r="K58" s="215">
        <f t="shared" si="14"/>
        <v>2.4810557105203542E-3</v>
      </c>
      <c r="L58" s="52">
        <f t="shared" si="15"/>
        <v>1.5851593116374161</v>
      </c>
      <c r="N58" s="27">
        <f t="shared" si="16"/>
        <v>4.2492035910802182</v>
      </c>
      <c r="O58" s="152">
        <f t="shared" si="17"/>
        <v>3.9759696016771469</v>
      </c>
      <c r="P58" s="52">
        <f t="shared" si="23"/>
        <v>-6.4302400096016746E-2</v>
      </c>
    </row>
    <row r="59" spans="1:16" ht="20.100000000000001" customHeight="1" x14ac:dyDescent="0.25">
      <c r="A59" s="38" t="s">
        <v>173</v>
      </c>
      <c r="B59" s="19">
        <v>324.94000000000011</v>
      </c>
      <c r="C59" s="140">
        <v>548.54999999999995</v>
      </c>
      <c r="D59" s="247">
        <f t="shared" si="11"/>
        <v>1.3894549290693399E-3</v>
      </c>
      <c r="E59" s="215">
        <f t="shared" si="12"/>
        <v>2.408048901808102E-3</v>
      </c>
      <c r="F59" s="52">
        <f t="shared" ref="F59:F60" si="24">(C59-B59)/B59</f>
        <v>0.68815781375023011</v>
      </c>
      <c r="H59" s="19">
        <v>111.62700000000001</v>
      </c>
      <c r="I59" s="140">
        <v>151.602</v>
      </c>
      <c r="J59" s="247">
        <f t="shared" si="13"/>
        <v>1.765231277209278E-3</v>
      </c>
      <c r="K59" s="215">
        <f t="shared" si="14"/>
        <v>2.47907705375129E-3</v>
      </c>
      <c r="L59" s="52">
        <f t="shared" si="15"/>
        <v>0.35811228466231282</v>
      </c>
      <c r="N59" s="27">
        <f t="shared" si="16"/>
        <v>3.4353111343632663</v>
      </c>
      <c r="O59" s="152">
        <f t="shared" si="17"/>
        <v>2.7636860814875588</v>
      </c>
      <c r="P59" s="52">
        <f t="shared" ref="P59" si="25">(O59-N59)/N59</f>
        <v>-0.19550632434933524</v>
      </c>
    </row>
    <row r="60" spans="1:16" ht="20.100000000000001" customHeight="1" x14ac:dyDescent="0.25">
      <c r="A60" s="38" t="s">
        <v>176</v>
      </c>
      <c r="B60" s="19">
        <v>378.71000000000009</v>
      </c>
      <c r="C60" s="140">
        <v>376.94</v>
      </c>
      <c r="D60" s="247">
        <f t="shared" si="11"/>
        <v>1.6193773502426593E-3</v>
      </c>
      <c r="E60" s="215">
        <f t="shared" si="12"/>
        <v>1.6547077805989356E-3</v>
      </c>
      <c r="F60" s="52">
        <f t="shared" si="24"/>
        <v>-4.6737609252464818E-3</v>
      </c>
      <c r="H60" s="19">
        <v>134.01600000000005</v>
      </c>
      <c r="I60" s="140">
        <v>66.09399999999998</v>
      </c>
      <c r="J60" s="247">
        <f t="shared" si="13"/>
        <v>2.1192832813430322E-3</v>
      </c>
      <c r="K60" s="215">
        <f t="shared" si="14"/>
        <v>1.0808044668977829E-3</v>
      </c>
      <c r="L60" s="52">
        <f t="shared" si="15"/>
        <v>-0.50682008118433652</v>
      </c>
      <c r="N60" s="27">
        <f t="shared" ref="N60" si="26">(H60/B60)*10</f>
        <v>3.5387499669932145</v>
      </c>
      <c r="O60" s="152">
        <f t="shared" ref="O60" si="27">(I60/C60)*10</f>
        <v>1.7534355600360796</v>
      </c>
      <c r="P60" s="52">
        <f t="shared" ref="P60" si="28">(O60-N60)/N60</f>
        <v>-0.50450425252114406</v>
      </c>
    </row>
    <row r="61" spans="1:16" ht="20.100000000000001" customHeight="1" thickBot="1" x14ac:dyDescent="0.3">
      <c r="A61" s="8" t="s">
        <v>17</v>
      </c>
      <c r="B61" s="19">
        <f>B62-SUM(B39:B60)</f>
        <v>237.23999999999069</v>
      </c>
      <c r="C61" s="140">
        <f>C62-SUM(C39:C60)</f>
        <v>298.65999999997439</v>
      </c>
      <c r="D61" s="247">
        <f t="shared" si="11"/>
        <v>1.0144466282156618E-3</v>
      </c>
      <c r="E61" s="215">
        <f t="shared" si="12"/>
        <v>1.3110707957596321E-3</v>
      </c>
      <c r="F61" s="52">
        <f t="shared" si="18"/>
        <v>0.25889394705777319</v>
      </c>
      <c r="H61" s="19">
        <f>H62-SUM(H39:H60)</f>
        <v>115.29899999998452</v>
      </c>
      <c r="I61" s="140">
        <f>I62-SUM(I39:I60)</f>
        <v>113.68100000001868</v>
      </c>
      <c r="J61" s="247">
        <f t="shared" si="13"/>
        <v>1.8232990318733388E-3</v>
      </c>
      <c r="K61" s="215">
        <f t="shared" si="14"/>
        <v>1.8589725633405014E-3</v>
      </c>
      <c r="L61" s="52">
        <f t="shared" si="15"/>
        <v>-1.4033079211147098E-2</v>
      </c>
      <c r="N61" s="27">
        <f t="shared" si="16"/>
        <v>4.8600151745063673</v>
      </c>
      <c r="O61" s="152">
        <f t="shared" si="17"/>
        <v>3.8063684457251865</v>
      </c>
      <c r="P61" s="52">
        <f t="shared" si="8"/>
        <v>-0.21679906151490563</v>
      </c>
    </row>
    <row r="62" spans="1:16" ht="26.25" customHeight="1" thickBot="1" x14ac:dyDescent="0.3">
      <c r="A62" s="12" t="s">
        <v>18</v>
      </c>
      <c r="B62" s="17">
        <v>233861.48999999996</v>
      </c>
      <c r="C62" s="145">
        <v>227798.52999999997</v>
      </c>
      <c r="D62" s="253">
        <f>SUM(D39:D61)</f>
        <v>1.0000000000000002</v>
      </c>
      <c r="E62" s="254">
        <f>SUM(E39:E61)</f>
        <v>1</v>
      </c>
      <c r="F62" s="57">
        <f t="shared" si="18"/>
        <v>-2.5925431331169542E-2</v>
      </c>
      <c r="G62" s="1"/>
      <c r="H62" s="17">
        <v>63236.472999999991</v>
      </c>
      <c r="I62" s="145">
        <v>61152.597000000016</v>
      </c>
      <c r="J62" s="253">
        <f>SUM(J39:J61)</f>
        <v>0.99999999999999989</v>
      </c>
      <c r="K62" s="254">
        <f>SUM(K39:K61)</f>
        <v>1.0000000000000002</v>
      </c>
      <c r="L62" s="57">
        <f t="shared" si="15"/>
        <v>-3.2953703790532009E-2</v>
      </c>
      <c r="M62" s="1"/>
      <c r="N62" s="29">
        <f t="shared" si="16"/>
        <v>2.7040139443223419</v>
      </c>
      <c r="O62" s="146">
        <f t="shared" si="17"/>
        <v>2.6845035830564852</v>
      </c>
      <c r="P62" s="57">
        <f t="shared" si="8"/>
        <v>-7.2153330817035528E-3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8"/>
      <c r="D65" s="366" t="s">
        <v>104</v>
      </c>
      <c r="E65" s="358"/>
      <c r="F65" s="130" t="s">
        <v>0</v>
      </c>
      <c r="H65" s="375" t="s">
        <v>19</v>
      </c>
      <c r="I65" s="376"/>
      <c r="J65" s="366" t="s">
        <v>104</v>
      </c>
      <c r="K65" s="359"/>
      <c r="L65" s="130" t="s">
        <v>0</v>
      </c>
      <c r="N65" s="357" t="s">
        <v>22</v>
      </c>
      <c r="O65" s="358"/>
      <c r="P65" s="130" t="s">
        <v>0</v>
      </c>
    </row>
    <row r="66" spans="1:16" x14ac:dyDescent="0.25">
      <c r="A66" s="373"/>
      <c r="B66" s="367" t="str">
        <f>B5</f>
        <v>jan-set</v>
      </c>
      <c r="C66" s="361"/>
      <c r="D66" s="367" t="str">
        <f>B5</f>
        <v>jan-set</v>
      </c>
      <c r="E66" s="361"/>
      <c r="F66" s="131" t="str">
        <f>F37</f>
        <v>2024/2023</v>
      </c>
      <c r="H66" s="355" t="str">
        <f>B5</f>
        <v>jan-set</v>
      </c>
      <c r="I66" s="361"/>
      <c r="J66" s="367" t="str">
        <f>B5</f>
        <v>jan-set</v>
      </c>
      <c r="K66" s="356"/>
      <c r="L66" s="131" t="str">
        <f>L37</f>
        <v>2024/2023</v>
      </c>
      <c r="N66" s="355" t="str">
        <f>B5</f>
        <v>jan-set</v>
      </c>
      <c r="O66" s="356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188</v>
      </c>
      <c r="B68" s="39">
        <v>56657.709999999985</v>
      </c>
      <c r="C68" s="147">
        <v>64754.779999999984</v>
      </c>
      <c r="D68" s="247">
        <f>B68/$B$96</f>
        <v>0.17973438017032811</v>
      </c>
      <c r="E68" s="246">
        <f>C68/$C$96</f>
        <v>0.16850913137573909</v>
      </c>
      <c r="F68" s="61">
        <f t="shared" ref="F68:F75" si="29">(C68-B68)/B68</f>
        <v>0.14291205910016486</v>
      </c>
      <c r="H68" s="19">
        <v>24181.672000000006</v>
      </c>
      <c r="I68" s="147">
        <v>27873.174999999999</v>
      </c>
      <c r="J68" s="245">
        <f>H68/$H$96</f>
        <v>0.19780632574101592</v>
      </c>
      <c r="K68" s="246">
        <f>I68/$I$96</f>
        <v>0.20254685686065063</v>
      </c>
      <c r="L68" s="61">
        <f t="shared" ref="L68:L96" si="30">(I68-H68)/H68</f>
        <v>0.15265706192690034</v>
      </c>
      <c r="N68" s="41">
        <f t="shared" ref="N68:N96" si="31">(H68/B68)*10</f>
        <v>4.2680284819135847</v>
      </c>
      <c r="O68" s="149">
        <f t="shared" ref="O68:O96" si="32">(I68/C68)*10</f>
        <v>4.3044196891719819</v>
      </c>
      <c r="P68" s="61">
        <f t="shared" si="8"/>
        <v>8.5264677620148065E-3</v>
      </c>
    </row>
    <row r="69" spans="1:16" ht="20.100000000000001" customHeight="1" x14ac:dyDescent="0.25">
      <c r="A69" s="38" t="s">
        <v>187</v>
      </c>
      <c r="B69" s="19">
        <v>72458.19</v>
      </c>
      <c r="C69" s="140">
        <v>75421.820000000007</v>
      </c>
      <c r="D69" s="247">
        <f t="shared" ref="D69:D95" si="33">B69/$B$96</f>
        <v>0.22985799934225845</v>
      </c>
      <c r="E69" s="215">
        <f t="shared" ref="E69:E95" si="34">C69/$C$96</f>
        <v>0.19626760178904706</v>
      </c>
      <c r="F69" s="52">
        <f t="shared" si="29"/>
        <v>4.0901242495844911E-2</v>
      </c>
      <c r="H69" s="19">
        <v>26232.748999999996</v>
      </c>
      <c r="I69" s="140">
        <v>26470.704999999991</v>
      </c>
      <c r="J69" s="214">
        <f t="shared" ref="J69:J96" si="35">H69/$H$96</f>
        <v>0.21458415670249384</v>
      </c>
      <c r="K69" s="215">
        <f t="shared" ref="K69:K96" si="36">I69/$I$96</f>
        <v>0.19235548503661701</v>
      </c>
      <c r="L69" s="52">
        <f t="shared" si="30"/>
        <v>9.0709517328890956E-3</v>
      </c>
      <c r="N69" s="40">
        <f t="shared" si="31"/>
        <v>3.6203980530013236</v>
      </c>
      <c r="O69" s="143">
        <f t="shared" si="32"/>
        <v>3.5096879125961147</v>
      </c>
      <c r="P69" s="52">
        <f t="shared" si="8"/>
        <v>-3.057954920548854E-2</v>
      </c>
    </row>
    <row r="70" spans="1:16" ht="20.100000000000001" customHeight="1" x14ac:dyDescent="0.25">
      <c r="A70" s="38" t="s">
        <v>190</v>
      </c>
      <c r="B70" s="19">
        <v>43770.54</v>
      </c>
      <c r="C70" s="140">
        <v>42666.62</v>
      </c>
      <c r="D70" s="247">
        <f t="shared" si="33"/>
        <v>0.13885260940868516</v>
      </c>
      <c r="E70" s="215">
        <f t="shared" si="34"/>
        <v>0.11102987416432793</v>
      </c>
      <c r="F70" s="52">
        <f t="shared" si="29"/>
        <v>-2.5220616423740676E-2</v>
      </c>
      <c r="H70" s="19">
        <v>18267.618000000002</v>
      </c>
      <c r="I70" s="140">
        <v>17996.434000000001</v>
      </c>
      <c r="J70" s="214">
        <f t="shared" si="35"/>
        <v>0.1494293031772346</v>
      </c>
      <c r="K70" s="215">
        <f t="shared" si="36"/>
        <v>0.13077523968475593</v>
      </c>
      <c r="L70" s="52">
        <f t="shared" si="30"/>
        <v>-1.4845066280672229E-2</v>
      </c>
      <c r="N70" s="40">
        <f t="shared" si="31"/>
        <v>4.1734961460379525</v>
      </c>
      <c r="O70" s="143">
        <f t="shared" si="32"/>
        <v>4.2179188320987224</v>
      </c>
      <c r="P70" s="52">
        <f t="shared" si="8"/>
        <v>1.0643998342478873E-2</v>
      </c>
    </row>
    <row r="71" spans="1:16" ht="20.100000000000001" customHeight="1" x14ac:dyDescent="0.25">
      <c r="A71" s="38" t="s">
        <v>192</v>
      </c>
      <c r="B71" s="19">
        <v>27324.920000000002</v>
      </c>
      <c r="C71" s="140">
        <v>82879.869999999952</v>
      </c>
      <c r="D71" s="247">
        <f t="shared" si="33"/>
        <v>8.6682422558267941E-2</v>
      </c>
      <c r="E71" s="215">
        <f t="shared" si="34"/>
        <v>0.21567542816505858</v>
      </c>
      <c r="F71" s="52">
        <f t="shared" si="29"/>
        <v>2.0331239762092608</v>
      </c>
      <c r="H71" s="19">
        <v>5224.7470000000012</v>
      </c>
      <c r="I71" s="140">
        <v>16651.447000000004</v>
      </c>
      <c r="J71" s="214">
        <f t="shared" si="35"/>
        <v>4.2738484212191598E-2</v>
      </c>
      <c r="K71" s="215">
        <f t="shared" si="36"/>
        <v>0.12100158134233763</v>
      </c>
      <c r="L71" s="52">
        <f t="shared" si="30"/>
        <v>2.1870341281596986</v>
      </c>
      <c r="N71" s="40">
        <f t="shared" si="31"/>
        <v>1.9120813528456813</v>
      </c>
      <c r="O71" s="143">
        <f t="shared" si="32"/>
        <v>2.0091063125461002</v>
      </c>
      <c r="P71" s="52">
        <f t="shared" si="8"/>
        <v>5.0743112763492089E-2</v>
      </c>
    </row>
    <row r="72" spans="1:16" ht="20.100000000000001" customHeight="1" x14ac:dyDescent="0.25">
      <c r="A72" s="38" t="s">
        <v>189</v>
      </c>
      <c r="B72" s="19">
        <v>35561.040000000008</v>
      </c>
      <c r="C72" s="140">
        <v>39831.770000000004</v>
      </c>
      <c r="D72" s="247">
        <f t="shared" si="33"/>
        <v>0.11280973909133016</v>
      </c>
      <c r="E72" s="215">
        <f t="shared" si="34"/>
        <v>0.10365284174941565</v>
      </c>
      <c r="F72" s="52">
        <f t="shared" si="29"/>
        <v>0.12009575647956289</v>
      </c>
      <c r="H72" s="19">
        <v>13213.239000000001</v>
      </c>
      <c r="I72" s="140">
        <v>14922.458000000001</v>
      </c>
      <c r="J72" s="214">
        <f t="shared" si="35"/>
        <v>0.10808443095778882</v>
      </c>
      <c r="K72" s="215">
        <f t="shared" si="36"/>
        <v>0.10843748387239958</v>
      </c>
      <c r="L72" s="52">
        <f t="shared" si="30"/>
        <v>0.12935654913984368</v>
      </c>
      <c r="N72" s="40">
        <f t="shared" si="31"/>
        <v>3.7156503296866457</v>
      </c>
      <c r="O72" s="143">
        <f t="shared" si="32"/>
        <v>3.7463707989878432</v>
      </c>
      <c r="P72" s="52">
        <f t="shared" ref="P72:P75" si="37">(O72-N72)/N72</f>
        <v>8.267857999379697E-3</v>
      </c>
    </row>
    <row r="73" spans="1:16" ht="20.100000000000001" customHeight="1" x14ac:dyDescent="0.25">
      <c r="A73" s="38" t="s">
        <v>193</v>
      </c>
      <c r="B73" s="19">
        <v>22422.150000000009</v>
      </c>
      <c r="C73" s="140">
        <v>19714.330000000009</v>
      </c>
      <c r="D73" s="247">
        <f t="shared" si="33"/>
        <v>7.1129440853435921E-2</v>
      </c>
      <c r="E73" s="215">
        <f t="shared" si="34"/>
        <v>5.1301921247430333E-2</v>
      </c>
      <c r="F73" s="52">
        <f t="shared" si="29"/>
        <v>-0.12076540385288648</v>
      </c>
      <c r="H73" s="19">
        <v>10518.808000000005</v>
      </c>
      <c r="I73" s="140">
        <v>8982.9550000000017</v>
      </c>
      <c r="J73" s="214">
        <f t="shared" si="35"/>
        <v>8.604395765748557E-2</v>
      </c>
      <c r="K73" s="215">
        <f t="shared" si="36"/>
        <v>6.5276714998225585E-2</v>
      </c>
      <c r="L73" s="52">
        <f t="shared" si="30"/>
        <v>-0.14601017529742935</v>
      </c>
      <c r="N73" s="40">
        <f t="shared" si="31"/>
        <v>4.6912575288275207</v>
      </c>
      <c r="O73" s="143">
        <f t="shared" si="32"/>
        <v>4.5565611410583049</v>
      </c>
      <c r="P73" s="52">
        <f t="shared" si="37"/>
        <v>-2.8712213503844938E-2</v>
      </c>
    </row>
    <row r="74" spans="1:16" ht="20.100000000000001" customHeight="1" x14ac:dyDescent="0.25">
      <c r="A74" s="38" t="s">
        <v>191</v>
      </c>
      <c r="B74" s="19">
        <v>7500.5199999999986</v>
      </c>
      <c r="C74" s="140">
        <v>7213.22</v>
      </c>
      <c r="D74" s="247">
        <f t="shared" si="33"/>
        <v>2.3793783990831072E-2</v>
      </c>
      <c r="E74" s="215">
        <f t="shared" si="34"/>
        <v>1.8770713708271561E-2</v>
      </c>
      <c r="F74" s="52">
        <f t="shared" si="29"/>
        <v>-3.8304010921909201E-2</v>
      </c>
      <c r="H74" s="19">
        <v>3706.6989999999996</v>
      </c>
      <c r="I74" s="140">
        <v>3453.9</v>
      </c>
      <c r="J74" s="214">
        <f t="shared" si="35"/>
        <v>3.0320835954515374E-2</v>
      </c>
      <c r="K74" s="215">
        <f t="shared" si="36"/>
        <v>2.5098561212025586E-2</v>
      </c>
      <c r="L74" s="52">
        <f t="shared" si="30"/>
        <v>-6.820057414966782E-2</v>
      </c>
      <c r="N74" s="40">
        <f t="shared" si="31"/>
        <v>4.9419226933599276</v>
      </c>
      <c r="O74" s="143">
        <f t="shared" si="32"/>
        <v>4.7882914981104143</v>
      </c>
      <c r="P74" s="52">
        <f t="shared" si="37"/>
        <v>-3.1087332761383629E-2</v>
      </c>
    </row>
    <row r="75" spans="1:16" ht="20.100000000000001" customHeight="1" x14ac:dyDescent="0.25">
      <c r="A75" s="38" t="s">
        <v>195</v>
      </c>
      <c r="B75" s="19">
        <v>6862.1</v>
      </c>
      <c r="C75" s="140">
        <v>7557.01</v>
      </c>
      <c r="D75" s="247">
        <f t="shared" si="33"/>
        <v>2.1768534064769099E-2</v>
      </c>
      <c r="E75" s="215">
        <f t="shared" si="34"/>
        <v>1.9665346572064247E-2</v>
      </c>
      <c r="F75" s="52">
        <f t="shared" si="29"/>
        <v>0.1012678334620597</v>
      </c>
      <c r="H75" s="19">
        <v>2840.4919999999993</v>
      </c>
      <c r="I75" s="140">
        <v>3420.3999999999992</v>
      </c>
      <c r="J75" s="214">
        <f t="shared" si="35"/>
        <v>2.3235253782978676E-2</v>
      </c>
      <c r="K75" s="215">
        <f t="shared" si="36"/>
        <v>2.4855125733116851E-2</v>
      </c>
      <c r="L75" s="52">
        <f t="shared" si="30"/>
        <v>0.20415758960067484</v>
      </c>
      <c r="N75" s="40">
        <f t="shared" si="31"/>
        <v>4.1393917313941788</v>
      </c>
      <c r="O75" s="143">
        <f t="shared" si="32"/>
        <v>4.5261287202213563</v>
      </c>
      <c r="P75" s="52">
        <f t="shared" si="37"/>
        <v>9.3428458556861799E-2</v>
      </c>
    </row>
    <row r="76" spans="1:16" ht="20.100000000000001" customHeight="1" x14ac:dyDescent="0.25">
      <c r="A76" s="38" t="s">
        <v>194</v>
      </c>
      <c r="B76" s="19">
        <v>1207.0900000000001</v>
      </c>
      <c r="C76" s="140">
        <v>1203.08</v>
      </c>
      <c r="D76" s="247">
        <f t="shared" si="33"/>
        <v>3.829233002177487E-3</v>
      </c>
      <c r="E76" s="215">
        <f t="shared" si="34"/>
        <v>3.1307336041528394E-3</v>
      </c>
      <c r="F76" s="52">
        <f t="shared" ref="F76:F81" si="38">(C76-B76)/B76</f>
        <v>-3.3220389531851127E-3</v>
      </c>
      <c r="H76" s="19">
        <v>2400.1409999999992</v>
      </c>
      <c r="I76" s="140">
        <v>2521.3940000000002</v>
      </c>
      <c r="J76" s="214">
        <f t="shared" si="35"/>
        <v>1.9633178072648052E-2</v>
      </c>
      <c r="K76" s="215">
        <f t="shared" si="36"/>
        <v>1.8322291221122222E-2</v>
      </c>
      <c r="L76" s="52">
        <f t="shared" si="30"/>
        <v>5.0519115335307847E-2</v>
      </c>
      <c r="N76" s="40">
        <f t="shared" si="31"/>
        <v>19.883695499092852</v>
      </c>
      <c r="O76" s="143">
        <f t="shared" si="32"/>
        <v>20.957824916048811</v>
      </c>
      <c r="P76" s="52">
        <f t="shared" ref="P76:P81" si="39">(O76-N76)/N76</f>
        <v>5.4020612868717663E-2</v>
      </c>
    </row>
    <row r="77" spans="1:16" ht="20.100000000000001" customHeight="1" x14ac:dyDescent="0.25">
      <c r="A77" s="38" t="s">
        <v>196</v>
      </c>
      <c r="B77" s="19">
        <v>5562.1299999999992</v>
      </c>
      <c r="C77" s="140">
        <v>5422.2699999999986</v>
      </c>
      <c r="D77" s="247">
        <f t="shared" si="33"/>
        <v>1.7644659270146766E-2</v>
      </c>
      <c r="E77" s="215">
        <f t="shared" si="34"/>
        <v>1.4110186271727412E-2</v>
      </c>
      <c r="F77" s="52">
        <f t="shared" si="38"/>
        <v>-2.5145043355692981E-2</v>
      </c>
      <c r="H77" s="19">
        <v>2043.5940000000001</v>
      </c>
      <c r="I77" s="140">
        <v>1949.9699999999998</v>
      </c>
      <c r="J77" s="214">
        <f t="shared" si="35"/>
        <v>1.6716619944492903E-2</v>
      </c>
      <c r="K77" s="215">
        <f t="shared" si="36"/>
        <v>1.4169906889780691E-2</v>
      </c>
      <c r="L77" s="52">
        <f t="shared" si="30"/>
        <v>-4.5813405206709477E-2</v>
      </c>
      <c r="N77" s="40">
        <f t="shared" si="31"/>
        <v>3.6741212449187639</v>
      </c>
      <c r="O77" s="143">
        <f t="shared" si="32"/>
        <v>3.5962244594975914</v>
      </c>
      <c r="P77" s="52">
        <f t="shared" si="39"/>
        <v>-2.1201473829668034E-2</v>
      </c>
    </row>
    <row r="78" spans="1:16" ht="20.100000000000001" customHeight="1" x14ac:dyDescent="0.25">
      <c r="A78" s="38" t="s">
        <v>199</v>
      </c>
      <c r="B78" s="19">
        <v>5270.69</v>
      </c>
      <c r="C78" s="140">
        <v>8330.83</v>
      </c>
      <c r="D78" s="247">
        <f t="shared" si="33"/>
        <v>1.6720128650098049E-2</v>
      </c>
      <c r="E78" s="215">
        <f t="shared" si="34"/>
        <v>2.1679031678262961E-2</v>
      </c>
      <c r="F78" s="52">
        <f t="shared" si="38"/>
        <v>0.58059570948016304</v>
      </c>
      <c r="H78" s="19">
        <v>1111.4979999999998</v>
      </c>
      <c r="I78" s="140">
        <v>1676.6660000000004</v>
      </c>
      <c r="J78" s="214">
        <f t="shared" si="35"/>
        <v>9.0920650750902429E-3</v>
      </c>
      <c r="K78" s="215">
        <f t="shared" si="36"/>
        <v>1.2183880318805438E-2</v>
      </c>
      <c r="L78" s="52">
        <f t="shared" si="30"/>
        <v>0.50847414930121393</v>
      </c>
      <c r="N78" s="40">
        <f t="shared" si="31"/>
        <v>2.1088282558830058</v>
      </c>
      <c r="O78" s="143">
        <f t="shared" si="32"/>
        <v>2.012603786177368</v>
      </c>
      <c r="P78" s="52">
        <f t="shared" si="39"/>
        <v>-4.5629353380105778E-2</v>
      </c>
    </row>
    <row r="79" spans="1:16" ht="20.100000000000001" customHeight="1" x14ac:dyDescent="0.25">
      <c r="A79" s="38" t="s">
        <v>198</v>
      </c>
      <c r="B79" s="19">
        <v>4789.5000000000009</v>
      </c>
      <c r="C79" s="140">
        <v>2954.4100000000008</v>
      </c>
      <c r="D79" s="247">
        <f t="shared" si="33"/>
        <v>1.5193657029657338E-2</v>
      </c>
      <c r="E79" s="215">
        <f t="shared" si="34"/>
        <v>7.6881592807171543E-3</v>
      </c>
      <c r="F79" s="52">
        <f t="shared" si="38"/>
        <v>-0.38314855412882343</v>
      </c>
      <c r="H79" s="19">
        <v>2516.0990000000002</v>
      </c>
      <c r="I79" s="140">
        <v>1548.9669999999999</v>
      </c>
      <c r="J79" s="214">
        <f t="shared" si="35"/>
        <v>2.0581715705623841E-2</v>
      </c>
      <c r="K79" s="215">
        <f t="shared" si="36"/>
        <v>1.1255926073397503E-2</v>
      </c>
      <c r="L79" s="52">
        <f t="shared" si="30"/>
        <v>-0.38437756225013414</v>
      </c>
      <c r="N79" s="40">
        <f t="shared" si="31"/>
        <v>5.2533646518425714</v>
      </c>
      <c r="O79" s="143">
        <f t="shared" si="32"/>
        <v>5.2428979051654965</v>
      </c>
      <c r="P79" s="52">
        <f t="shared" si="39"/>
        <v>-1.9923891392926254E-3</v>
      </c>
    </row>
    <row r="80" spans="1:16" ht="20.100000000000001" customHeight="1" x14ac:dyDescent="0.25">
      <c r="A80" s="38" t="s">
        <v>208</v>
      </c>
      <c r="B80" s="19">
        <v>4111.2099999999991</v>
      </c>
      <c r="C80" s="140">
        <v>4438.37</v>
      </c>
      <c r="D80" s="247">
        <f t="shared" si="33"/>
        <v>1.3041928117109828E-2</v>
      </c>
      <c r="E80" s="215">
        <f t="shared" si="34"/>
        <v>1.154981722467653E-2</v>
      </c>
      <c r="F80" s="52">
        <f t="shared" si="38"/>
        <v>7.9577545296883601E-2</v>
      </c>
      <c r="H80" s="19">
        <v>1073.8910000000001</v>
      </c>
      <c r="I80" s="140">
        <v>1364.1059999999995</v>
      </c>
      <c r="J80" s="214">
        <f t="shared" si="35"/>
        <v>8.784439428189468E-3</v>
      </c>
      <c r="K80" s="215">
        <f t="shared" si="36"/>
        <v>9.9125909669334263E-3</v>
      </c>
      <c r="L80" s="52">
        <f t="shared" si="30"/>
        <v>0.27024623541867793</v>
      </c>
      <c r="N80" s="40">
        <f t="shared" si="31"/>
        <v>2.6121044655952881</v>
      </c>
      <c r="O80" s="143">
        <f t="shared" si="32"/>
        <v>3.0734391229212514</v>
      </c>
      <c r="P80" s="52">
        <f t="shared" si="39"/>
        <v>0.17661416815534101</v>
      </c>
    </row>
    <row r="81" spans="1:16" ht="20.100000000000001" customHeight="1" x14ac:dyDescent="0.25">
      <c r="A81" s="38" t="s">
        <v>200</v>
      </c>
      <c r="B81" s="19">
        <v>1715.71</v>
      </c>
      <c r="C81" s="140">
        <v>1577.5199999999995</v>
      </c>
      <c r="D81" s="247">
        <f t="shared" si="33"/>
        <v>5.4427203888408786E-3</v>
      </c>
      <c r="E81" s="215">
        <f t="shared" si="34"/>
        <v>4.1051259061934253E-3</v>
      </c>
      <c r="F81" s="52">
        <f t="shared" si="38"/>
        <v>-8.0543914764150418E-2</v>
      </c>
      <c r="H81" s="19">
        <v>1298.7259999999999</v>
      </c>
      <c r="I81" s="140">
        <v>1319.8500000000001</v>
      </c>
      <c r="J81" s="214">
        <f t="shared" si="35"/>
        <v>1.0623592041291707E-2</v>
      </c>
      <c r="K81" s="215">
        <f t="shared" si="36"/>
        <v>9.5909945324682173E-3</v>
      </c>
      <c r="L81" s="52">
        <f t="shared" si="30"/>
        <v>1.626517063645469E-2</v>
      </c>
      <c r="N81" s="40">
        <f t="shared" si="31"/>
        <v>7.5696125802146046</v>
      </c>
      <c r="O81" s="143">
        <f t="shared" si="32"/>
        <v>8.3666134185303562</v>
      </c>
      <c r="P81" s="52">
        <f t="shared" si="39"/>
        <v>0.10528951513303948</v>
      </c>
    </row>
    <row r="82" spans="1:16" ht="20.100000000000001" customHeight="1" x14ac:dyDescent="0.25">
      <c r="A82" s="38" t="s">
        <v>206</v>
      </c>
      <c r="B82" s="19">
        <v>1047.9099999999999</v>
      </c>
      <c r="C82" s="140">
        <v>1677.8400000000004</v>
      </c>
      <c r="D82" s="247">
        <f t="shared" si="33"/>
        <v>3.3242687416114866E-3</v>
      </c>
      <c r="E82" s="215">
        <f t="shared" si="34"/>
        <v>4.3661851833558885E-3</v>
      </c>
      <c r="F82" s="52">
        <f t="shared" ref="F82:F93" si="40">(C82-B82)/B82</f>
        <v>0.60112986802301782</v>
      </c>
      <c r="H82" s="19">
        <v>524.2639999999999</v>
      </c>
      <c r="I82" s="140">
        <v>647.15700000000004</v>
      </c>
      <c r="J82" s="214">
        <f t="shared" si="35"/>
        <v>4.2884849136274744E-3</v>
      </c>
      <c r="K82" s="215">
        <f t="shared" si="36"/>
        <v>4.7027156484816708E-3</v>
      </c>
      <c r="L82" s="52">
        <f t="shared" si="30"/>
        <v>0.23441052599453743</v>
      </c>
      <c r="N82" s="40">
        <f t="shared" si="31"/>
        <v>5.0029487265127726</v>
      </c>
      <c r="O82" s="143">
        <f t="shared" si="32"/>
        <v>3.857084108139035</v>
      </c>
      <c r="P82" s="52">
        <f t="shared" ref="P82:P87" si="41">(O82-N82)/N82</f>
        <v>-0.22903784967879226</v>
      </c>
    </row>
    <row r="83" spans="1:16" ht="20.100000000000001" customHeight="1" x14ac:dyDescent="0.25">
      <c r="A83" s="38" t="s">
        <v>204</v>
      </c>
      <c r="B83" s="19">
        <v>1754.24</v>
      </c>
      <c r="C83" s="140">
        <v>1379.11</v>
      </c>
      <c r="D83" s="247">
        <f t="shared" si="33"/>
        <v>5.5649485139797651E-3</v>
      </c>
      <c r="E83" s="215">
        <f t="shared" si="34"/>
        <v>3.5888104039824638E-3</v>
      </c>
      <c r="F83" s="52">
        <f t="shared" si="40"/>
        <v>-0.21384189164538495</v>
      </c>
      <c r="H83" s="19">
        <v>841.58200000000033</v>
      </c>
      <c r="I83" s="140">
        <v>602.63600000000019</v>
      </c>
      <c r="J83" s="214">
        <f t="shared" si="35"/>
        <v>6.8841494181947254E-3</v>
      </c>
      <c r="K83" s="215">
        <f t="shared" si="36"/>
        <v>4.3791935303773288E-3</v>
      </c>
      <c r="L83" s="52">
        <f t="shared" si="30"/>
        <v>-0.28392479877183691</v>
      </c>
      <c r="N83" s="40">
        <f t="shared" si="31"/>
        <v>4.7974165450565502</v>
      </c>
      <c r="O83" s="143">
        <f t="shared" si="32"/>
        <v>4.3697457055637354</v>
      </c>
      <c r="P83" s="52">
        <f t="shared" si="41"/>
        <v>-8.9146071740112701E-2</v>
      </c>
    </row>
    <row r="84" spans="1:16" ht="20.100000000000001" customHeight="1" x14ac:dyDescent="0.25">
      <c r="A84" s="38" t="s">
        <v>210</v>
      </c>
      <c r="B84" s="19">
        <v>1566.7900000000002</v>
      </c>
      <c r="C84" s="140">
        <v>1258.2600000000002</v>
      </c>
      <c r="D84" s="247">
        <f t="shared" si="33"/>
        <v>4.9703037681379722E-3</v>
      </c>
      <c r="E84" s="215">
        <f t="shared" si="34"/>
        <v>3.2743266156542816E-3</v>
      </c>
      <c r="F84" s="52">
        <f t="shared" si="40"/>
        <v>-0.19691854045532581</v>
      </c>
      <c r="H84" s="19">
        <v>596.17299999999989</v>
      </c>
      <c r="I84" s="140">
        <v>447.71899999999988</v>
      </c>
      <c r="J84" s="214">
        <f t="shared" si="35"/>
        <v>4.8767012734271904E-3</v>
      </c>
      <c r="K84" s="215">
        <f t="shared" si="36"/>
        <v>3.2534534084040882E-3</v>
      </c>
      <c r="L84" s="52">
        <f t="shared" si="30"/>
        <v>-0.2490116124010984</v>
      </c>
      <c r="N84" s="40">
        <f t="shared" si="31"/>
        <v>3.8050600271893478</v>
      </c>
      <c r="O84" s="143">
        <f t="shared" si="32"/>
        <v>3.5582391556594013</v>
      </c>
      <c r="P84" s="52">
        <f t="shared" si="41"/>
        <v>-6.4866485618168712E-2</v>
      </c>
    </row>
    <row r="85" spans="1:16" ht="20.100000000000001" customHeight="1" x14ac:dyDescent="0.25">
      <c r="A85" s="38" t="s">
        <v>213</v>
      </c>
      <c r="B85" s="19">
        <v>464.92</v>
      </c>
      <c r="C85" s="140">
        <v>467.08000000000004</v>
      </c>
      <c r="D85" s="247">
        <f t="shared" si="33"/>
        <v>1.4748585502094766E-3</v>
      </c>
      <c r="E85" s="215">
        <f t="shared" si="34"/>
        <v>1.2154661799944381E-3</v>
      </c>
      <c r="F85" s="52">
        <f t="shared" si="40"/>
        <v>4.6459605953713002E-3</v>
      </c>
      <c r="H85" s="19">
        <v>351.13299999999998</v>
      </c>
      <c r="I85" s="140">
        <v>388.85500000000008</v>
      </c>
      <c r="J85" s="214">
        <f t="shared" si="35"/>
        <v>2.8722715524559309E-3</v>
      </c>
      <c r="K85" s="215">
        <f t="shared" si="36"/>
        <v>2.8257045716732422E-3</v>
      </c>
      <c r="L85" s="52">
        <f t="shared" si="30"/>
        <v>0.10742937861152355</v>
      </c>
      <c r="N85" s="40">
        <f t="shared" si="31"/>
        <v>7.552546674696722</v>
      </c>
      <c r="O85" s="143">
        <f t="shared" si="32"/>
        <v>8.3252333647340944</v>
      </c>
      <c r="P85" s="52">
        <f t="shared" si="41"/>
        <v>0.10230809862137001</v>
      </c>
    </row>
    <row r="86" spans="1:16" ht="20.100000000000001" customHeight="1" x14ac:dyDescent="0.25">
      <c r="A86" s="38" t="s">
        <v>216</v>
      </c>
      <c r="B86" s="19">
        <v>355.89</v>
      </c>
      <c r="C86" s="140">
        <v>508.79000000000008</v>
      </c>
      <c r="D86" s="247">
        <f t="shared" si="33"/>
        <v>1.1289843616838393E-3</v>
      </c>
      <c r="E86" s="215">
        <f t="shared" si="34"/>
        <v>1.3240066749151541E-3</v>
      </c>
      <c r="F86" s="52">
        <f t="shared" si="40"/>
        <v>0.42962713197898256</v>
      </c>
      <c r="H86" s="19">
        <v>187.85399999999998</v>
      </c>
      <c r="I86" s="140">
        <v>387.39099999999996</v>
      </c>
      <c r="J86" s="214">
        <f t="shared" si="35"/>
        <v>1.5366476526417524E-3</v>
      </c>
      <c r="K86" s="215">
        <f t="shared" si="36"/>
        <v>2.8150660779083943E-3</v>
      </c>
      <c r="L86" s="52">
        <f t="shared" si="30"/>
        <v>1.0621919149978174</v>
      </c>
      <c r="N86" s="40">
        <f t="shared" si="31"/>
        <v>5.2784287279777455</v>
      </c>
      <c r="O86" s="143">
        <f t="shared" si="32"/>
        <v>7.6139664694667717</v>
      </c>
      <c r="P86" s="52">
        <f t="shared" si="41"/>
        <v>0.44246836735897538</v>
      </c>
    </row>
    <row r="87" spans="1:16" ht="20.100000000000001" customHeight="1" x14ac:dyDescent="0.25">
      <c r="A87" s="38" t="s">
        <v>211</v>
      </c>
      <c r="B87" s="19">
        <v>1006.6000000000001</v>
      </c>
      <c r="C87" s="140">
        <v>1159.21</v>
      </c>
      <c r="D87" s="247">
        <f t="shared" si="33"/>
        <v>3.1932216653206128E-3</v>
      </c>
      <c r="E87" s="215">
        <f t="shared" si="34"/>
        <v>3.0165722157047027E-3</v>
      </c>
      <c r="F87" s="52">
        <f t="shared" si="40"/>
        <v>0.15160937810451011</v>
      </c>
      <c r="H87" s="19">
        <v>322.45000000000005</v>
      </c>
      <c r="I87" s="140">
        <v>374.89500000000004</v>
      </c>
      <c r="J87" s="214">
        <f t="shared" si="35"/>
        <v>2.637644317365258E-3</v>
      </c>
      <c r="K87" s="215">
        <f t="shared" si="36"/>
        <v>2.7242610109100823E-3</v>
      </c>
      <c r="L87" s="52">
        <f t="shared" si="30"/>
        <v>0.16264537137540699</v>
      </c>
      <c r="N87" s="40">
        <f t="shared" si="31"/>
        <v>3.203357838267435</v>
      </c>
      <c r="O87" s="143">
        <f t="shared" si="32"/>
        <v>3.2340559518982759</v>
      </c>
      <c r="P87" s="52">
        <f t="shared" si="41"/>
        <v>9.5831047234623667E-3</v>
      </c>
    </row>
    <row r="88" spans="1:16" ht="20.100000000000001" customHeight="1" x14ac:dyDescent="0.25">
      <c r="A88" s="38" t="s">
        <v>212</v>
      </c>
      <c r="B88" s="19">
        <v>1039.67</v>
      </c>
      <c r="C88" s="140">
        <v>1721.98</v>
      </c>
      <c r="D88" s="247">
        <f t="shared" si="33"/>
        <v>3.2981291166142273E-3</v>
      </c>
      <c r="E88" s="215">
        <f t="shared" si="34"/>
        <v>4.4810491834949518E-3</v>
      </c>
      <c r="F88" s="52">
        <f t="shared" si="40"/>
        <v>0.65627554897226992</v>
      </c>
      <c r="H88" s="19">
        <v>219.80100000000002</v>
      </c>
      <c r="I88" s="140">
        <v>368.72800000000001</v>
      </c>
      <c r="J88" s="214">
        <f t="shared" si="35"/>
        <v>1.7979744413124548E-3</v>
      </c>
      <c r="K88" s="215">
        <f t="shared" si="36"/>
        <v>2.6794470825987349E-3</v>
      </c>
      <c r="L88" s="52">
        <f t="shared" si="30"/>
        <v>0.67755378728941174</v>
      </c>
      <c r="N88" s="40">
        <f t="shared" ref="N88:N93" si="42">(H88/B88)*10</f>
        <v>2.114141987361374</v>
      </c>
      <c r="O88" s="143">
        <f t="shared" ref="O88:O93" si="43">(I88/C88)*10</f>
        <v>2.1413024541516164</v>
      </c>
      <c r="P88" s="52">
        <f t="shared" ref="P88:P93" si="44">(O88-N88)/N88</f>
        <v>1.2847040053417058E-2</v>
      </c>
    </row>
    <row r="89" spans="1:16" ht="20.100000000000001" customHeight="1" x14ac:dyDescent="0.25">
      <c r="A89" s="38" t="s">
        <v>201</v>
      </c>
      <c r="B89" s="19">
        <v>594.43000000000006</v>
      </c>
      <c r="C89" s="140">
        <v>1293.78</v>
      </c>
      <c r="D89" s="247">
        <f t="shared" si="33"/>
        <v>1.8857011270778184E-3</v>
      </c>
      <c r="E89" s="215">
        <f t="shared" si="34"/>
        <v>3.3667590869940994E-3</v>
      </c>
      <c r="F89" s="52">
        <f t="shared" si="40"/>
        <v>1.1765052234914117</v>
      </c>
      <c r="H89" s="19">
        <v>176.96199999999999</v>
      </c>
      <c r="I89" s="140">
        <v>366.83199999999999</v>
      </c>
      <c r="J89" s="214">
        <f t="shared" si="35"/>
        <v>1.447550980584868E-3</v>
      </c>
      <c r="K89" s="215">
        <f t="shared" si="36"/>
        <v>2.6656693611655721E-3</v>
      </c>
      <c r="L89" s="52">
        <f t="shared" si="30"/>
        <v>1.0729422135825772</v>
      </c>
      <c r="N89" s="40">
        <f t="shared" ref="N89" si="45">(H89/B89)*10</f>
        <v>2.9770031795165113</v>
      </c>
      <c r="O89" s="143">
        <f t="shared" ref="O89" si="46">(I89/C89)*10</f>
        <v>2.8353506778586777</v>
      </c>
      <c r="P89" s="52">
        <f t="shared" ref="P89" si="47">(O89-N89)/N89</f>
        <v>-4.7582247352802316E-2</v>
      </c>
    </row>
    <row r="90" spans="1:16" ht="20.100000000000001" customHeight="1" x14ac:dyDescent="0.25">
      <c r="A90" s="38" t="s">
        <v>217</v>
      </c>
      <c r="B90" s="19">
        <v>287.19999999999993</v>
      </c>
      <c r="C90" s="140">
        <v>223.64999999999995</v>
      </c>
      <c r="D90" s="247">
        <f t="shared" si="33"/>
        <v>9.1108013339964201E-4</v>
      </c>
      <c r="E90" s="215">
        <f t="shared" si="34"/>
        <v>5.8199668398509034E-4</v>
      </c>
      <c r="F90" s="52">
        <f t="shared" si="40"/>
        <v>-0.22127437325905291</v>
      </c>
      <c r="H90" s="19">
        <v>317.68700000000007</v>
      </c>
      <c r="I90" s="140">
        <v>333.7360000000001</v>
      </c>
      <c r="J90" s="214">
        <f t="shared" si="35"/>
        <v>2.598682928363519E-3</v>
      </c>
      <c r="K90" s="215">
        <f t="shared" si="36"/>
        <v>2.4251696414651766E-3</v>
      </c>
      <c r="L90" s="52">
        <f t="shared" si="30"/>
        <v>5.0518277424005491E-2</v>
      </c>
      <c r="N90" s="40">
        <f t="shared" si="42"/>
        <v>11.061525069637888</v>
      </c>
      <c r="O90" s="143">
        <f t="shared" si="43"/>
        <v>14.922244578582616</v>
      </c>
      <c r="P90" s="52">
        <f t="shared" si="44"/>
        <v>0.34902235312396329</v>
      </c>
    </row>
    <row r="91" spans="1:16" ht="20.100000000000001" customHeight="1" x14ac:dyDescent="0.25">
      <c r="A91" s="38" t="s">
        <v>202</v>
      </c>
      <c r="B91" s="19">
        <v>738.68</v>
      </c>
      <c r="C91" s="140">
        <v>831.41999999999985</v>
      </c>
      <c r="D91" s="247">
        <f t="shared" si="33"/>
        <v>2.3433031787592189E-3</v>
      </c>
      <c r="E91" s="215">
        <f t="shared" si="34"/>
        <v>2.1635756002632857E-3</v>
      </c>
      <c r="F91" s="52">
        <f t="shared" si="40"/>
        <v>0.12554827530188972</v>
      </c>
      <c r="H91" s="19">
        <v>304.07499999999993</v>
      </c>
      <c r="I91" s="140">
        <v>310.04799999999983</v>
      </c>
      <c r="J91" s="214">
        <f t="shared" si="35"/>
        <v>2.4873366283232764E-3</v>
      </c>
      <c r="K91" s="215">
        <f t="shared" si="36"/>
        <v>2.2530353243192056E-3</v>
      </c>
      <c r="L91" s="52">
        <f t="shared" si="30"/>
        <v>1.9643180136479161E-2</v>
      </c>
      <c r="N91" s="40">
        <f t="shared" si="42"/>
        <v>4.1164645042508248</v>
      </c>
      <c r="O91" s="143">
        <f t="shared" si="43"/>
        <v>3.7291381010800784</v>
      </c>
      <c r="P91" s="52">
        <f t="shared" si="44"/>
        <v>-9.4092006082107049E-2</v>
      </c>
    </row>
    <row r="92" spans="1:16" ht="20.100000000000001" customHeight="1" x14ac:dyDescent="0.25">
      <c r="A92" s="38" t="s">
        <v>207</v>
      </c>
      <c r="B92" s="19">
        <v>272.54000000000002</v>
      </c>
      <c r="C92" s="140">
        <v>370.75999999999993</v>
      </c>
      <c r="D92" s="247">
        <f t="shared" si="33"/>
        <v>8.6457444135354638E-4</v>
      </c>
      <c r="E92" s="215">
        <f t="shared" si="34"/>
        <v>9.6481596491979473E-4</v>
      </c>
      <c r="F92" s="52">
        <f t="shared" si="40"/>
        <v>0.36038746606002753</v>
      </c>
      <c r="H92" s="19">
        <v>187.79499999999996</v>
      </c>
      <c r="I92" s="140">
        <v>304.03899999999993</v>
      </c>
      <c r="J92" s="214">
        <f t="shared" si="35"/>
        <v>1.5361650320347602E-3</v>
      </c>
      <c r="K92" s="215">
        <f t="shared" si="36"/>
        <v>2.209369539460623E-3</v>
      </c>
      <c r="L92" s="52">
        <f t="shared" si="30"/>
        <v>0.61899411592427911</v>
      </c>
      <c r="N92" s="40">
        <f t="shared" si="42"/>
        <v>6.8905481764144696</v>
      </c>
      <c r="O92" s="143">
        <f t="shared" si="43"/>
        <v>8.2004261516884238</v>
      </c>
      <c r="P92" s="52">
        <f t="shared" si="44"/>
        <v>0.19009778928148438</v>
      </c>
    </row>
    <row r="93" spans="1:16" ht="20.100000000000001" customHeight="1" x14ac:dyDescent="0.25">
      <c r="A93" s="38" t="s">
        <v>203</v>
      </c>
      <c r="B93" s="19">
        <v>744.6099999999999</v>
      </c>
      <c r="C93" s="140">
        <v>645.39999999999975</v>
      </c>
      <c r="D93" s="247">
        <f t="shared" si="33"/>
        <v>2.3621148263604022E-3</v>
      </c>
      <c r="E93" s="215">
        <f t="shared" si="34"/>
        <v>1.679502167869337E-3</v>
      </c>
      <c r="F93" s="52">
        <f t="shared" si="40"/>
        <v>-0.13323753374249628</v>
      </c>
      <c r="H93" s="19">
        <v>288.55500000000001</v>
      </c>
      <c r="I93" s="140">
        <v>274.52899999999994</v>
      </c>
      <c r="J93" s="214">
        <f t="shared" si="35"/>
        <v>2.3603828686535335E-3</v>
      </c>
      <c r="K93" s="215">
        <f t="shared" si="36"/>
        <v>1.9949283160995311E-3</v>
      </c>
      <c r="L93" s="52">
        <f t="shared" si="30"/>
        <v>-4.8607717766110677E-2</v>
      </c>
      <c r="N93" s="40">
        <f t="shared" si="42"/>
        <v>3.8752501309410303</v>
      </c>
      <c r="O93" s="143">
        <f t="shared" si="43"/>
        <v>4.253625658506353</v>
      </c>
      <c r="P93" s="52">
        <f t="shared" si="44"/>
        <v>9.7638994846880087E-2</v>
      </c>
    </row>
    <row r="94" spans="1:16" ht="20.100000000000001" customHeight="1" x14ac:dyDescent="0.25">
      <c r="A94" s="38" t="s">
        <v>209</v>
      </c>
      <c r="B94" s="19">
        <v>1127.1200000000001</v>
      </c>
      <c r="C94" s="140">
        <v>2610.3500000000004</v>
      </c>
      <c r="D94" s="247">
        <f t="shared" si="33"/>
        <v>3.5755454037514098E-3</v>
      </c>
      <c r="E94" s="215">
        <f t="shared" si="34"/>
        <v>6.7928238052335395E-3</v>
      </c>
      <c r="F94" s="52">
        <f t="shared" ref="F94" si="48">(C94-B94)/B94</f>
        <v>1.3159468379586912</v>
      </c>
      <c r="H94" s="19">
        <v>213.654</v>
      </c>
      <c r="I94" s="140">
        <v>254.72300000000001</v>
      </c>
      <c r="J94" s="214">
        <f t="shared" si="35"/>
        <v>1.7476919180721251E-3</v>
      </c>
      <c r="K94" s="215">
        <f t="shared" si="36"/>
        <v>1.8510034475841205E-3</v>
      </c>
      <c r="L94" s="52">
        <f t="shared" si="30"/>
        <v>0.19222200380053739</v>
      </c>
      <c r="N94" s="40">
        <f t="shared" si="31"/>
        <v>1.8955745617148128</v>
      </c>
      <c r="O94" s="143">
        <f t="shared" si="32"/>
        <v>0.97581933457199221</v>
      </c>
      <c r="P94" s="52">
        <f t="shared" ref="P94" si="49">(O94-N94)/N94</f>
        <v>-0.4852118432686568</v>
      </c>
    </row>
    <row r="95" spans="1:16" ht="20.100000000000001" customHeight="1" thickBot="1" x14ac:dyDescent="0.3">
      <c r="A95" s="8" t="s">
        <v>17</v>
      </c>
      <c r="B95" s="19">
        <f>B96-SUM(B68:B94)</f>
        <v>9016.1300000001211</v>
      </c>
      <c r="C95" s="140">
        <f>C96-SUM(C68:C94)</f>
        <v>6167.0100000001257</v>
      </c>
      <c r="D95" s="247">
        <f t="shared" si="33"/>
        <v>2.8601730233804412E-2</v>
      </c>
      <c r="E95" s="215">
        <f t="shared" si="34"/>
        <v>1.6048197496548025E-2</v>
      </c>
      <c r="F95" s="52">
        <f>(C95-B95)/B95</f>
        <v>-0.31600254211063472</v>
      </c>
      <c r="H95" s="196">
        <f>H96-SUM(H68:H94)</f>
        <v>3087.2770000000164</v>
      </c>
      <c r="I95" s="119">
        <f>I96-SUM(I68:I94)</f>
        <v>2399.750999999902</v>
      </c>
      <c r="J95" s="214">
        <f t="shared" si="35"/>
        <v>2.5253957621902631E-2</v>
      </c>
      <c r="K95" s="215">
        <f t="shared" si="36"/>
        <v>1.7438344296915705E-2</v>
      </c>
      <c r="L95" s="52">
        <f t="shared" si="30"/>
        <v>-0.22269657047298017</v>
      </c>
      <c r="N95" s="40">
        <f t="shared" si="31"/>
        <v>3.4241709025934353</v>
      </c>
      <c r="O95" s="143">
        <f t="shared" si="32"/>
        <v>3.8912714589401558</v>
      </c>
      <c r="P95" s="52">
        <f>(O95-N95)/N95</f>
        <v>0.13641274621922139</v>
      </c>
    </row>
    <row r="96" spans="1:16" ht="26.25" customHeight="1" thickBot="1" x14ac:dyDescent="0.3">
      <c r="A96" s="12"/>
      <c r="B96" s="17">
        <v>315230.2300000001</v>
      </c>
      <c r="C96" s="145">
        <v>384280.54000000015</v>
      </c>
      <c r="D96" s="243">
        <f>SUM(D68:D95)</f>
        <v>1.0000000000000004</v>
      </c>
      <c r="E96" s="244">
        <f>SUM(E68:E95)</f>
        <v>1</v>
      </c>
      <c r="F96" s="57">
        <f>(C96-B96)/B96</f>
        <v>0.21904723414375593</v>
      </c>
      <c r="G96" s="1"/>
      <c r="H96" s="17">
        <v>122249.23500000002</v>
      </c>
      <c r="I96" s="145">
        <v>137613.46599999993</v>
      </c>
      <c r="J96" s="255">
        <f t="shared" si="35"/>
        <v>1</v>
      </c>
      <c r="K96" s="244">
        <f t="shared" si="36"/>
        <v>1</v>
      </c>
      <c r="L96" s="57">
        <f t="shared" si="30"/>
        <v>0.12567956764719149</v>
      </c>
      <c r="M96" s="1"/>
      <c r="N96" s="37">
        <f t="shared" si="31"/>
        <v>3.8780936396867767</v>
      </c>
      <c r="O96" s="150">
        <f t="shared" si="32"/>
        <v>3.5810677792843704</v>
      </c>
      <c r="P96" s="57">
        <f>(O96-N96)/N96</f>
        <v>-7.6590688105817969E-2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8"/>
  <sheetViews>
    <sheetView showGridLines="0" topLeftCell="A79" workbookViewId="0">
      <selection activeCell="H96" sqref="H96:I96"/>
    </sheetView>
  </sheetViews>
  <sheetFormatPr defaultRowHeight="15" x14ac:dyDescent="0.25"/>
  <cols>
    <col min="1" max="1" width="32.5703125" customWidth="1"/>
    <col min="2" max="3" width="9.28515625" customWidth="1"/>
    <col min="6" max="6" width="10.85546875" customWidth="1"/>
    <col min="7" max="7" width="2" customWidth="1"/>
    <col min="9" max="9" width="9.425781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136</v>
      </c>
    </row>
    <row r="3" spans="1:19" ht="8.25" customHeight="1" thickBot="1" x14ac:dyDescent="0.3"/>
    <row r="4" spans="1:19" x14ac:dyDescent="0.25">
      <c r="A4" s="372" t="s">
        <v>3</v>
      </c>
      <c r="B4" s="366" t="s">
        <v>1</v>
      </c>
      <c r="C4" s="358"/>
      <c r="D4" s="366" t="s">
        <v>104</v>
      </c>
      <c r="E4" s="358"/>
      <c r="F4" s="130" t="s">
        <v>0</v>
      </c>
      <c r="H4" s="375" t="s">
        <v>19</v>
      </c>
      <c r="I4" s="376"/>
      <c r="J4" s="366" t="s">
        <v>104</v>
      </c>
      <c r="K4" s="359"/>
      <c r="L4" s="130" t="s">
        <v>0</v>
      </c>
      <c r="N4" s="357" t="s">
        <v>22</v>
      </c>
      <c r="O4" s="358"/>
      <c r="P4" s="130" t="s">
        <v>0</v>
      </c>
    </row>
    <row r="5" spans="1:19" x14ac:dyDescent="0.25">
      <c r="A5" s="373"/>
      <c r="B5" s="367" t="s">
        <v>178</v>
      </c>
      <c r="C5" s="361"/>
      <c r="D5" s="367" t="str">
        <f>B5</f>
        <v>jan-set</v>
      </c>
      <c r="E5" s="361"/>
      <c r="F5" s="131" t="s">
        <v>149</v>
      </c>
      <c r="H5" s="355" t="str">
        <f>B5</f>
        <v>jan-set</v>
      </c>
      <c r="I5" s="361"/>
      <c r="J5" s="367" t="str">
        <f>B5</f>
        <v>jan-set</v>
      </c>
      <c r="K5" s="356"/>
      <c r="L5" s="131" t="str">
        <f>F5</f>
        <v>2024/2023</v>
      </c>
      <c r="N5" s="355" t="str">
        <f>B5</f>
        <v>jan-set</v>
      </c>
      <c r="O5" s="356"/>
      <c r="P5" s="131" t="str">
        <f>L5</f>
        <v>2024/2023</v>
      </c>
    </row>
    <row r="6" spans="1:19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187</v>
      </c>
      <c r="B7" s="39">
        <v>51620.53</v>
      </c>
      <c r="C7" s="147">
        <v>53870.69</v>
      </c>
      <c r="D7" s="247">
        <f>B7/$B$33</f>
        <v>0.1884046418602128</v>
      </c>
      <c r="E7" s="246">
        <f>C7/$C$33</f>
        <v>0.15693105515978742</v>
      </c>
      <c r="F7" s="52">
        <f>(C7-B7)/B7</f>
        <v>4.3590408699794511E-2</v>
      </c>
      <c r="H7" s="39">
        <v>15467.311999999998</v>
      </c>
      <c r="I7" s="147">
        <v>15982.164999999999</v>
      </c>
      <c r="J7" s="247">
        <f>H7/$H$33</f>
        <v>0.21694014945804632</v>
      </c>
      <c r="K7" s="246">
        <f>I7/$I$33</f>
        <v>0.18518409301053704</v>
      </c>
      <c r="L7" s="52">
        <f t="shared" ref="L7:L33" si="0">(I7-H7)/H7</f>
        <v>3.3286520631380621E-2</v>
      </c>
      <c r="N7" s="27">
        <f t="shared" ref="N7:O33" si="1">(H7/B7)*10</f>
        <v>2.9963489332635671</v>
      </c>
      <c r="O7" s="151">
        <f t="shared" si="1"/>
        <v>2.9667644873306798</v>
      </c>
      <c r="P7" s="61">
        <f>(O7-N7)/N7</f>
        <v>-9.8734982446335162E-3</v>
      </c>
      <c r="R7" s="119"/>
      <c r="S7" s="2"/>
    </row>
    <row r="8" spans="1:19" ht="20.100000000000001" customHeight="1" x14ac:dyDescent="0.25">
      <c r="A8" s="8" t="s">
        <v>192</v>
      </c>
      <c r="B8" s="19">
        <v>19813.780000000002</v>
      </c>
      <c r="C8" s="140">
        <v>63064.32</v>
      </c>
      <c r="D8" s="247">
        <f t="shared" ref="D8:D32" si="2">B8/$B$33</f>
        <v>7.2316346321842251E-2</v>
      </c>
      <c r="E8" s="215">
        <f t="shared" ref="E8:E32" si="3">C8/$C$33</f>
        <v>0.18371307812345611</v>
      </c>
      <c r="F8" s="52">
        <f t="shared" ref="F8:F33" si="4">(C8-B8)/B8</f>
        <v>2.1828515306014293</v>
      </c>
      <c r="H8" s="19">
        <v>3736.2780000000002</v>
      </c>
      <c r="I8" s="140">
        <v>12315.36</v>
      </c>
      <c r="J8" s="247">
        <f t="shared" ref="J8:J32" si="5">H8/$H$33</f>
        <v>5.2403979937613629E-2</v>
      </c>
      <c r="K8" s="215">
        <f t="shared" ref="K8:K32" si="6">I8/$I$33</f>
        <v>0.14269711091696574</v>
      </c>
      <c r="L8" s="52">
        <f t="shared" si="0"/>
        <v>2.2961572987877239</v>
      </c>
      <c r="N8" s="27">
        <f t="shared" si="1"/>
        <v>1.8856967221802199</v>
      </c>
      <c r="O8" s="152">
        <f t="shared" si="1"/>
        <v>1.9528253059733303</v>
      </c>
      <c r="P8" s="52">
        <f t="shared" ref="P8:P71" si="7">(O8-N8)/N8</f>
        <v>3.5598822972708527E-2</v>
      </c>
    </row>
    <row r="9" spans="1:19" ht="20.100000000000001" customHeight="1" x14ac:dyDescent="0.25">
      <c r="A9" s="8" t="s">
        <v>157</v>
      </c>
      <c r="B9" s="19">
        <v>32593.279999999999</v>
      </c>
      <c r="C9" s="140">
        <v>37523</v>
      </c>
      <c r="D9" s="247">
        <f t="shared" si="2"/>
        <v>0.11895897321181392</v>
      </c>
      <c r="E9" s="215">
        <f t="shared" si="3"/>
        <v>0.10930849377946901</v>
      </c>
      <c r="F9" s="52">
        <f t="shared" si="4"/>
        <v>0.15124958273607325</v>
      </c>
      <c r="H9" s="19">
        <v>7256.8170000000009</v>
      </c>
      <c r="I9" s="140">
        <v>8229.2990000000009</v>
      </c>
      <c r="J9" s="247">
        <f t="shared" si="5"/>
        <v>0.10178206559547591</v>
      </c>
      <c r="K9" s="215">
        <f t="shared" si="6"/>
        <v>9.5352242416939112E-2</v>
      </c>
      <c r="L9" s="52">
        <f t="shared" si="0"/>
        <v>0.13400944243185406</v>
      </c>
      <c r="N9" s="27">
        <f t="shared" si="1"/>
        <v>2.2264764393150984</v>
      </c>
      <c r="O9" s="152">
        <f t="shared" si="1"/>
        <v>2.1931346107720602</v>
      </c>
      <c r="P9" s="52">
        <f t="shared" si="7"/>
        <v>-1.4975154443266756E-2</v>
      </c>
    </row>
    <row r="10" spans="1:19" ht="20.100000000000001" customHeight="1" x14ac:dyDescent="0.25">
      <c r="A10" s="8" t="s">
        <v>188</v>
      </c>
      <c r="B10" s="19">
        <v>22168.47</v>
      </c>
      <c r="C10" s="140">
        <v>30307.519999999997</v>
      </c>
      <c r="D10" s="247">
        <f t="shared" si="2"/>
        <v>8.0910495319185455E-2</v>
      </c>
      <c r="E10" s="215">
        <f t="shared" si="3"/>
        <v>8.8289032363913666E-2</v>
      </c>
      <c r="F10" s="52">
        <f t="shared" si="4"/>
        <v>0.36714531945596585</v>
      </c>
      <c r="H10" s="19">
        <v>5357.5520000000006</v>
      </c>
      <c r="I10" s="140">
        <v>7538.8529999999992</v>
      </c>
      <c r="J10" s="247">
        <f t="shared" si="5"/>
        <v>7.5143511142030064E-2</v>
      </c>
      <c r="K10" s="215">
        <f t="shared" si="6"/>
        <v>8.7352098739111136E-2</v>
      </c>
      <c r="L10" s="52">
        <f t="shared" si="0"/>
        <v>0.40714509163886758</v>
      </c>
      <c r="N10" s="27">
        <f t="shared" si="1"/>
        <v>2.4167441415668289</v>
      </c>
      <c r="O10" s="152">
        <f t="shared" si="1"/>
        <v>2.4874529489710802</v>
      </c>
      <c r="P10" s="52">
        <f t="shared" si="7"/>
        <v>2.9257878890898703E-2</v>
      </c>
    </row>
    <row r="11" spans="1:19" ht="20.100000000000001" customHeight="1" x14ac:dyDescent="0.25">
      <c r="A11" s="8" t="s">
        <v>189</v>
      </c>
      <c r="B11" s="19">
        <v>16867.88</v>
      </c>
      <c r="C11" s="140">
        <v>18282.100000000002</v>
      </c>
      <c r="D11" s="247">
        <f t="shared" si="2"/>
        <v>6.1564398706116477E-2</v>
      </c>
      <c r="E11" s="215">
        <f t="shared" si="3"/>
        <v>5.3257703651777059E-2</v>
      </c>
      <c r="F11" s="52">
        <f t="shared" si="4"/>
        <v>8.3841004323009241E-2</v>
      </c>
      <c r="H11" s="19">
        <v>4986.1679999999997</v>
      </c>
      <c r="I11" s="140">
        <v>5275.7420000000002</v>
      </c>
      <c r="J11" s="247">
        <f t="shared" si="5"/>
        <v>6.993458405332019E-2</v>
      </c>
      <c r="K11" s="215">
        <f t="shared" si="6"/>
        <v>6.1129608987743327E-2</v>
      </c>
      <c r="L11" s="52">
        <f t="shared" si="0"/>
        <v>5.8075459952412464E-2</v>
      </c>
      <c r="N11" s="27">
        <f t="shared" si="1"/>
        <v>2.9560134409303358</v>
      </c>
      <c r="O11" s="152">
        <f t="shared" si="1"/>
        <v>2.8857417911509069</v>
      </c>
      <c r="P11" s="52">
        <f t="shared" si="7"/>
        <v>-2.3772439193413326E-2</v>
      </c>
    </row>
    <row r="12" spans="1:19" ht="20.100000000000001" customHeight="1" x14ac:dyDescent="0.25">
      <c r="A12" s="8" t="s">
        <v>156</v>
      </c>
      <c r="B12" s="19">
        <v>26277.839999999997</v>
      </c>
      <c r="C12" s="140">
        <v>25393.3</v>
      </c>
      <c r="D12" s="247">
        <f t="shared" si="2"/>
        <v>9.5908876450125052E-2</v>
      </c>
      <c r="E12" s="215">
        <f t="shared" si="3"/>
        <v>7.3973386325458801E-2</v>
      </c>
      <c r="F12" s="52">
        <f t="shared" si="4"/>
        <v>-3.3661061944208405E-2</v>
      </c>
      <c r="H12" s="19">
        <v>5429.3039999999992</v>
      </c>
      <c r="I12" s="140">
        <v>5125.08</v>
      </c>
      <c r="J12" s="247">
        <f t="shared" si="5"/>
        <v>7.6149884428087358E-2</v>
      </c>
      <c r="K12" s="215">
        <f t="shared" si="6"/>
        <v>5.9383900204161531E-2</v>
      </c>
      <c r="L12" s="52">
        <f t="shared" si="0"/>
        <v>-5.6033701557326558E-2</v>
      </c>
      <c r="N12" s="27">
        <f t="shared" si="1"/>
        <v>2.0661150231525878</v>
      </c>
      <c r="O12" s="152">
        <f t="shared" si="1"/>
        <v>2.0182804125497671</v>
      </c>
      <c r="P12" s="52">
        <f t="shared" si="7"/>
        <v>-2.3151959143993879E-2</v>
      </c>
    </row>
    <row r="13" spans="1:19" ht="20.100000000000001" customHeight="1" x14ac:dyDescent="0.25">
      <c r="A13" s="8" t="s">
        <v>155</v>
      </c>
      <c r="B13" s="19">
        <v>16630.22</v>
      </c>
      <c r="C13" s="140">
        <v>17437.63</v>
      </c>
      <c r="D13" s="247">
        <f t="shared" si="2"/>
        <v>6.0696987093246592E-2</v>
      </c>
      <c r="E13" s="215">
        <f t="shared" si="3"/>
        <v>5.0797672637680417E-2</v>
      </c>
      <c r="F13" s="52">
        <f t="shared" si="4"/>
        <v>4.85507708256415E-2</v>
      </c>
      <c r="H13" s="19">
        <v>4086.3599999999997</v>
      </c>
      <c r="I13" s="140">
        <v>4261.1379999999999</v>
      </c>
      <c r="J13" s="247">
        <f t="shared" si="5"/>
        <v>5.7314131190951745E-2</v>
      </c>
      <c r="K13" s="215">
        <f t="shared" si="6"/>
        <v>4.9373471974712681E-2</v>
      </c>
      <c r="L13" s="52">
        <f t="shared" si="0"/>
        <v>4.2771072543779862E-2</v>
      </c>
      <c r="N13" s="27">
        <f t="shared" si="1"/>
        <v>2.4571893817399886</v>
      </c>
      <c r="O13" s="152">
        <f t="shared" si="1"/>
        <v>2.443645151319302</v>
      </c>
      <c r="P13" s="52">
        <f t="shared" si="7"/>
        <v>-5.5120824309828212E-3</v>
      </c>
    </row>
    <row r="14" spans="1:19" ht="20.100000000000001" customHeight="1" x14ac:dyDescent="0.25">
      <c r="A14" s="8" t="s">
        <v>190</v>
      </c>
      <c r="B14" s="19">
        <v>11343.48</v>
      </c>
      <c r="C14" s="140">
        <v>11044.369999999999</v>
      </c>
      <c r="D14" s="247">
        <f t="shared" si="2"/>
        <v>4.1401440218620127E-2</v>
      </c>
      <c r="E14" s="215">
        <f t="shared" si="3"/>
        <v>3.2173425617438745E-2</v>
      </c>
      <c r="F14" s="52">
        <f t="shared" si="4"/>
        <v>-2.6368451304185365E-2</v>
      </c>
      <c r="H14" s="19">
        <v>4045.828</v>
      </c>
      <c r="I14" s="140">
        <v>4133.9790000000003</v>
      </c>
      <c r="J14" s="247">
        <f t="shared" si="5"/>
        <v>5.6745640806983702E-2</v>
      </c>
      <c r="K14" s="215">
        <f t="shared" si="6"/>
        <v>4.790009060972697E-2</v>
      </c>
      <c r="L14" s="52">
        <f t="shared" si="0"/>
        <v>2.178812346941103E-2</v>
      </c>
      <c r="N14" s="27">
        <f t="shared" si="1"/>
        <v>3.5666550300260589</v>
      </c>
      <c r="O14" s="152">
        <f t="shared" si="1"/>
        <v>3.7430645659281616</v>
      </c>
      <c r="P14" s="52">
        <f t="shared" si="7"/>
        <v>4.9460778913853587E-2</v>
      </c>
    </row>
    <row r="15" spans="1:19" ht="20.100000000000001" customHeight="1" x14ac:dyDescent="0.25">
      <c r="A15" s="8" t="s">
        <v>161</v>
      </c>
      <c r="B15" s="19">
        <v>14928.27</v>
      </c>
      <c r="C15" s="140">
        <v>15541.390000000003</v>
      </c>
      <c r="D15" s="247">
        <f t="shared" si="2"/>
        <v>5.4485208945792674E-2</v>
      </c>
      <c r="E15" s="215">
        <f t="shared" si="3"/>
        <v>4.5273723639882267E-2</v>
      </c>
      <c r="F15" s="52">
        <f t="shared" si="4"/>
        <v>4.1071068516311843E-2</v>
      </c>
      <c r="H15" s="19">
        <v>3486.4290000000001</v>
      </c>
      <c r="I15" s="140">
        <v>3532.2429999999999</v>
      </c>
      <c r="J15" s="247">
        <f t="shared" si="5"/>
        <v>4.8899668432036997E-2</v>
      </c>
      <c r="K15" s="215">
        <f t="shared" si="6"/>
        <v>4.092782274790796E-2</v>
      </c>
      <c r="L15" s="52">
        <f t="shared" si="0"/>
        <v>1.3140666280598243E-2</v>
      </c>
      <c r="N15" s="27">
        <f t="shared" si="1"/>
        <v>2.335454141705636</v>
      </c>
      <c r="O15" s="152">
        <f t="shared" si="1"/>
        <v>2.2727973495292244</v>
      </c>
      <c r="P15" s="52">
        <f t="shared" si="7"/>
        <v>-2.6828526005932159E-2</v>
      </c>
    </row>
    <row r="16" spans="1:19" ht="20.100000000000001" customHeight="1" x14ac:dyDescent="0.25">
      <c r="A16" s="8" t="s">
        <v>162</v>
      </c>
      <c r="B16" s="19">
        <v>5219.2099999999991</v>
      </c>
      <c r="C16" s="140">
        <v>6924.4500000000007</v>
      </c>
      <c r="D16" s="247">
        <f t="shared" si="2"/>
        <v>1.9049075839462346E-2</v>
      </c>
      <c r="E16" s="215">
        <f t="shared" si="3"/>
        <v>2.0171660041874165E-2</v>
      </c>
      <c r="F16" s="52">
        <f t="shared" si="4"/>
        <v>0.32672377620367871</v>
      </c>
      <c r="H16" s="19">
        <v>1805.415</v>
      </c>
      <c r="I16" s="140">
        <v>2235.529</v>
      </c>
      <c r="J16" s="247">
        <f t="shared" si="5"/>
        <v>2.5322240860842449E-2</v>
      </c>
      <c r="K16" s="215">
        <f t="shared" si="6"/>
        <v>2.5902899279525202E-2</v>
      </c>
      <c r="L16" s="52">
        <f t="shared" si="0"/>
        <v>0.23823553033513073</v>
      </c>
      <c r="N16" s="27">
        <f t="shared" si="1"/>
        <v>3.4591729399660109</v>
      </c>
      <c r="O16" s="152">
        <f t="shared" si="1"/>
        <v>3.2284571337795773</v>
      </c>
      <c r="P16" s="52">
        <f t="shared" si="7"/>
        <v>-6.669681169184348E-2</v>
      </c>
    </row>
    <row r="17" spans="1:16" ht="20.100000000000001" customHeight="1" x14ac:dyDescent="0.25">
      <c r="A17" s="8" t="s">
        <v>159</v>
      </c>
      <c r="B17" s="19">
        <v>4562.45</v>
      </c>
      <c r="C17" s="140">
        <v>9326.1699999999983</v>
      </c>
      <c r="D17" s="247">
        <f t="shared" si="2"/>
        <v>1.6652032791122599E-2</v>
      </c>
      <c r="E17" s="215">
        <f t="shared" si="3"/>
        <v>2.7168126094162789E-2</v>
      </c>
      <c r="F17" s="52">
        <f t="shared" si="4"/>
        <v>1.0441144560488331</v>
      </c>
      <c r="H17" s="19">
        <v>1159.258</v>
      </c>
      <c r="I17" s="140">
        <v>2204.0619999999999</v>
      </c>
      <c r="J17" s="247">
        <f t="shared" si="5"/>
        <v>1.6259425282197443E-2</v>
      </c>
      <c r="K17" s="215">
        <f t="shared" si="6"/>
        <v>2.5538293617228348E-2</v>
      </c>
      <c r="L17" s="52">
        <f t="shared" si="0"/>
        <v>0.90126960521298949</v>
      </c>
      <c r="N17" s="27">
        <f t="shared" si="1"/>
        <v>2.5408672971758595</v>
      </c>
      <c r="O17" s="152">
        <f t="shared" si="1"/>
        <v>2.3633088395343429</v>
      </c>
      <c r="P17" s="52">
        <f t="shared" si="7"/>
        <v>-6.9881043311026306E-2</v>
      </c>
    </row>
    <row r="18" spans="1:16" ht="20.100000000000001" customHeight="1" x14ac:dyDescent="0.25">
      <c r="A18" s="8" t="s">
        <v>193</v>
      </c>
      <c r="B18" s="19">
        <v>5908.83</v>
      </c>
      <c r="C18" s="140">
        <v>5277.2</v>
      </c>
      <c r="D18" s="247">
        <f t="shared" si="2"/>
        <v>2.1566051335832493E-2</v>
      </c>
      <c r="E18" s="215">
        <f t="shared" si="3"/>
        <v>1.5373045422088154E-2</v>
      </c>
      <c r="F18" s="52">
        <f t="shared" si="4"/>
        <v>-0.10689595063658966</v>
      </c>
      <c r="H18" s="19">
        <v>1854.086</v>
      </c>
      <c r="I18" s="140">
        <v>1665.836</v>
      </c>
      <c r="J18" s="247">
        <f t="shared" si="5"/>
        <v>2.6004886559996419E-2</v>
      </c>
      <c r="K18" s="215">
        <f t="shared" si="6"/>
        <v>1.9301911146850318E-2</v>
      </c>
      <c r="L18" s="52">
        <f t="shared" si="0"/>
        <v>-0.10153250712210761</v>
      </c>
      <c r="N18" s="27">
        <f t="shared" si="1"/>
        <v>3.1378225469339953</v>
      </c>
      <c r="O18" s="152">
        <f t="shared" si="1"/>
        <v>3.1566664140074288</v>
      </c>
      <c r="P18" s="52">
        <f t="shared" si="7"/>
        <v>6.0053960323046352E-3</v>
      </c>
    </row>
    <row r="19" spans="1:16" ht="20.100000000000001" customHeight="1" x14ac:dyDescent="0.25">
      <c r="A19" s="8" t="s">
        <v>168</v>
      </c>
      <c r="B19" s="19">
        <v>5592.95</v>
      </c>
      <c r="C19" s="140">
        <v>5888.9699999999993</v>
      </c>
      <c r="D19" s="247">
        <f t="shared" si="2"/>
        <v>2.0413152319282216E-2</v>
      </c>
      <c r="E19" s="215">
        <f t="shared" si="3"/>
        <v>1.7155196562441157E-2</v>
      </c>
      <c r="F19" s="52">
        <f t="shared" si="4"/>
        <v>5.29273460338461E-2</v>
      </c>
      <c r="H19" s="19">
        <v>1225.508</v>
      </c>
      <c r="I19" s="140">
        <v>1315.537</v>
      </c>
      <c r="J19" s="247">
        <f t="shared" si="5"/>
        <v>1.718862907026324E-2</v>
      </c>
      <c r="K19" s="215">
        <f t="shared" si="6"/>
        <v>1.5243024093844789E-2</v>
      </c>
      <c r="L19" s="52">
        <f t="shared" si="0"/>
        <v>7.3462596735394625E-2</v>
      </c>
      <c r="N19" s="27">
        <f t="shared" si="1"/>
        <v>2.1911656639161805</v>
      </c>
      <c r="O19" s="152">
        <f t="shared" si="1"/>
        <v>2.2338999859058548</v>
      </c>
      <c r="P19" s="52">
        <f t="shared" si="7"/>
        <v>1.9503008235943697E-2</v>
      </c>
    </row>
    <row r="20" spans="1:16" ht="20.100000000000001" customHeight="1" x14ac:dyDescent="0.25">
      <c r="A20" s="8" t="s">
        <v>195</v>
      </c>
      <c r="B20" s="19">
        <v>1577.36</v>
      </c>
      <c r="C20" s="140">
        <v>2570.59</v>
      </c>
      <c r="D20" s="247">
        <f t="shared" si="2"/>
        <v>5.7570494895078615E-3</v>
      </c>
      <c r="E20" s="215">
        <f t="shared" si="3"/>
        <v>7.4884023405528679E-3</v>
      </c>
      <c r="F20" s="52">
        <f t="shared" si="4"/>
        <v>0.62967870365674306</v>
      </c>
      <c r="H20" s="19">
        <v>659.62</v>
      </c>
      <c r="I20" s="140">
        <v>1242.6469999999999</v>
      </c>
      <c r="J20" s="247">
        <f t="shared" si="5"/>
        <v>9.2516438140975328E-3</v>
      </c>
      <c r="K20" s="215">
        <f t="shared" si="6"/>
        <v>1.4398453377703511E-2</v>
      </c>
      <c r="L20" s="52">
        <f t="shared" si="0"/>
        <v>0.88388314484096897</v>
      </c>
      <c r="N20" s="27">
        <f t="shared" si="1"/>
        <v>4.1817974336866666</v>
      </c>
      <c r="O20" s="152">
        <f t="shared" si="1"/>
        <v>4.834092562407851</v>
      </c>
      <c r="P20" s="52">
        <f t="shared" si="7"/>
        <v>0.15598439165574837</v>
      </c>
    </row>
    <row r="21" spans="1:16" ht="20.100000000000001" customHeight="1" x14ac:dyDescent="0.25">
      <c r="A21" s="8" t="s">
        <v>196</v>
      </c>
      <c r="B21" s="19">
        <v>3938.5699999999997</v>
      </c>
      <c r="C21" s="140">
        <v>4237.3600000000006</v>
      </c>
      <c r="D21" s="247">
        <f t="shared" si="2"/>
        <v>1.4374995186825442E-2</v>
      </c>
      <c r="E21" s="215">
        <f t="shared" si="3"/>
        <v>1.2343880798480155E-2</v>
      </c>
      <c r="F21" s="52">
        <f t="shared" si="4"/>
        <v>7.5862559253739525E-2</v>
      </c>
      <c r="H21" s="19">
        <v>1173.1329999999998</v>
      </c>
      <c r="I21" s="140">
        <v>1232.1080000000002</v>
      </c>
      <c r="J21" s="247">
        <f t="shared" si="5"/>
        <v>1.6454032113282918E-2</v>
      </c>
      <c r="K21" s="215">
        <f t="shared" si="6"/>
        <v>1.4276338810857405E-2</v>
      </c>
      <c r="L21" s="52">
        <f t="shared" si="0"/>
        <v>5.0271367355619843E-2</v>
      </c>
      <c r="N21" s="27">
        <f t="shared" si="1"/>
        <v>2.9785759806224084</v>
      </c>
      <c r="O21" s="152">
        <f t="shared" si="1"/>
        <v>2.9077255649744185</v>
      </c>
      <c r="P21" s="52">
        <f t="shared" si="7"/>
        <v>-2.3786673937115702E-2</v>
      </c>
    </row>
    <row r="22" spans="1:16" ht="20.100000000000001" customHeight="1" x14ac:dyDescent="0.25">
      <c r="A22" s="8" t="s">
        <v>199</v>
      </c>
      <c r="B22" s="19">
        <v>4019.0200000000004</v>
      </c>
      <c r="C22" s="140">
        <v>6237.64</v>
      </c>
      <c r="D22" s="247">
        <f t="shared" si="2"/>
        <v>1.4668621645865174E-2</v>
      </c>
      <c r="E22" s="215">
        <f t="shared" si="3"/>
        <v>1.8170909392600996E-2</v>
      </c>
      <c r="F22" s="52">
        <f t="shared" si="4"/>
        <v>0.55203009688929128</v>
      </c>
      <c r="H22" s="19">
        <v>829.31700000000001</v>
      </c>
      <c r="I22" s="140">
        <v>1226.5350000000003</v>
      </c>
      <c r="J22" s="247">
        <f t="shared" si="5"/>
        <v>1.1631766006148878E-2</v>
      </c>
      <c r="K22" s="215">
        <f t="shared" si="6"/>
        <v>1.4211764896725765E-2</v>
      </c>
      <c r="L22" s="52">
        <f t="shared" ref="L22" si="8">(I22-H22)/H22</f>
        <v>0.47897004402417931</v>
      </c>
      <c r="N22" s="27">
        <f t="shared" ref="N22" si="9">(H22/B22)*10</f>
        <v>2.0634806495115723</v>
      </c>
      <c r="O22" s="152">
        <f t="shared" ref="O22" si="10">(I22/C22)*10</f>
        <v>1.9663446431663263</v>
      </c>
      <c r="P22" s="52">
        <f t="shared" ref="P22" si="11">(O22-N22)/N22</f>
        <v>-4.7073863458927119E-2</v>
      </c>
    </row>
    <row r="23" spans="1:16" ht="20.100000000000001" customHeight="1" x14ac:dyDescent="0.25">
      <c r="A23" s="8" t="s">
        <v>208</v>
      </c>
      <c r="B23" s="19">
        <v>2845.33</v>
      </c>
      <c r="C23" s="140">
        <v>2723.62</v>
      </c>
      <c r="D23" s="247">
        <f t="shared" si="2"/>
        <v>1.0384887168421543E-2</v>
      </c>
      <c r="E23" s="215">
        <f t="shared" si="3"/>
        <v>7.9341950224565572E-3</v>
      </c>
      <c r="F23" s="52">
        <f t="shared" si="4"/>
        <v>-4.2775354704023799E-2</v>
      </c>
      <c r="H23" s="19">
        <v>656.29899999999998</v>
      </c>
      <c r="I23" s="140">
        <v>685.93300000000011</v>
      </c>
      <c r="J23" s="247">
        <f t="shared" si="5"/>
        <v>9.2050644060950194E-3</v>
      </c>
      <c r="K23" s="215">
        <f t="shared" si="6"/>
        <v>7.9478519006027492E-3</v>
      </c>
      <c r="L23" s="52">
        <f t="shared" si="0"/>
        <v>4.5153199989639063E-2</v>
      </c>
      <c r="N23" s="27">
        <f t="shared" si="1"/>
        <v>2.3065830676933783</v>
      </c>
      <c r="O23" s="152">
        <f t="shared" si="1"/>
        <v>2.5184607250644371</v>
      </c>
      <c r="P23" s="52">
        <f t="shared" si="7"/>
        <v>9.1857804879726265E-2</v>
      </c>
    </row>
    <row r="24" spans="1:16" ht="20.100000000000001" customHeight="1" x14ac:dyDescent="0.25">
      <c r="A24" s="8" t="s">
        <v>165</v>
      </c>
      <c r="B24" s="19">
        <v>1841.96</v>
      </c>
      <c r="C24" s="140">
        <v>2175.33</v>
      </c>
      <c r="D24" s="247">
        <f t="shared" si="2"/>
        <v>6.7227867307995013E-3</v>
      </c>
      <c r="E24" s="215">
        <f t="shared" si="3"/>
        <v>6.3369678803211985E-3</v>
      </c>
      <c r="F24" s="52">
        <f t="shared" si="4"/>
        <v>0.18098655779712908</v>
      </c>
      <c r="H24" s="19">
        <v>553.41599999999994</v>
      </c>
      <c r="I24" s="140">
        <v>643.81799999999998</v>
      </c>
      <c r="J24" s="247">
        <f t="shared" si="5"/>
        <v>7.7620565068108899E-3</v>
      </c>
      <c r="K24" s="215">
        <f t="shared" si="6"/>
        <v>7.4598686970043133E-3</v>
      </c>
      <c r="L24" s="52">
        <f t="shared" si="0"/>
        <v>0.16335270393338835</v>
      </c>
      <c r="N24" s="27">
        <f t="shared" si="1"/>
        <v>3.0044952116224017</v>
      </c>
      <c r="O24" s="152">
        <f t="shared" si="1"/>
        <v>2.9596337107473349</v>
      </c>
      <c r="P24" s="52">
        <f t="shared" si="7"/>
        <v>-1.4931460267111549E-2</v>
      </c>
    </row>
    <row r="25" spans="1:16" ht="20.100000000000001" customHeight="1" x14ac:dyDescent="0.25">
      <c r="A25" s="8" t="s">
        <v>166</v>
      </c>
      <c r="B25" s="19">
        <v>3650.7900000000004</v>
      </c>
      <c r="C25" s="140">
        <v>2823.48</v>
      </c>
      <c r="D25" s="247">
        <f t="shared" si="2"/>
        <v>1.3324655567404023E-2</v>
      </c>
      <c r="E25" s="215">
        <f t="shared" si="3"/>
        <v>8.2250978337674273E-3</v>
      </c>
      <c r="F25" s="52">
        <f t="shared" si="4"/>
        <v>-0.22661122661122671</v>
      </c>
      <c r="H25" s="19">
        <v>943.20699999999988</v>
      </c>
      <c r="I25" s="140">
        <v>635.35599999999988</v>
      </c>
      <c r="J25" s="247">
        <f t="shared" si="5"/>
        <v>1.3229154978568707E-2</v>
      </c>
      <c r="K25" s="215">
        <f t="shared" si="6"/>
        <v>7.361820166341842E-3</v>
      </c>
      <c r="L25" s="52">
        <f t="shared" si="0"/>
        <v>-0.32638752681012762</v>
      </c>
      <c r="N25" s="27">
        <f t="shared" si="1"/>
        <v>2.5835695835695831</v>
      </c>
      <c r="O25" s="152">
        <f t="shared" si="1"/>
        <v>2.2502585461912243</v>
      </c>
      <c r="P25" s="52">
        <f t="shared" si="7"/>
        <v>-0.12901182902062205</v>
      </c>
    </row>
    <row r="26" spans="1:16" ht="20.100000000000001" customHeight="1" x14ac:dyDescent="0.25">
      <c r="A26" s="8" t="s">
        <v>170</v>
      </c>
      <c r="B26" s="19">
        <v>1583.8500000000001</v>
      </c>
      <c r="C26" s="140">
        <v>2512.6</v>
      </c>
      <c r="D26" s="247">
        <f t="shared" si="2"/>
        <v>5.780736695463958E-3</v>
      </c>
      <c r="E26" s="215">
        <f t="shared" si="3"/>
        <v>7.3194712968124567E-3</v>
      </c>
      <c r="F26" s="52">
        <f t="shared" si="4"/>
        <v>0.58638759983584288</v>
      </c>
      <c r="H26" s="19">
        <v>435.99099999999999</v>
      </c>
      <c r="I26" s="140">
        <v>623.57100000000003</v>
      </c>
      <c r="J26" s="247">
        <f t="shared" si="5"/>
        <v>6.1150866228316262E-3</v>
      </c>
      <c r="K26" s="215">
        <f t="shared" si="6"/>
        <v>7.2252682951698729E-3</v>
      </c>
      <c r="L26" s="52">
        <f t="shared" si="0"/>
        <v>0.43023823886272894</v>
      </c>
      <c r="N26" s="27">
        <f t="shared" si="1"/>
        <v>2.7527291094484956</v>
      </c>
      <c r="O26" s="152">
        <f t="shared" si="1"/>
        <v>2.4817758497174243</v>
      </c>
      <c r="P26" s="52">
        <f t="shared" si="7"/>
        <v>-9.8430775044681507E-2</v>
      </c>
    </row>
    <row r="27" spans="1:16" ht="20.100000000000001" customHeight="1" x14ac:dyDescent="0.25">
      <c r="A27" s="8" t="s">
        <v>158</v>
      </c>
      <c r="B27" s="19">
        <v>1974.69</v>
      </c>
      <c r="C27" s="140">
        <v>1563.8</v>
      </c>
      <c r="D27" s="247">
        <f t="shared" si="2"/>
        <v>7.2072247657074357E-3</v>
      </c>
      <c r="E27" s="215">
        <f t="shared" si="3"/>
        <v>4.5555158855191116E-3</v>
      </c>
      <c r="F27" s="52">
        <f t="shared" si="4"/>
        <v>-0.20807823000065837</v>
      </c>
      <c r="H27" s="19">
        <v>618.125</v>
      </c>
      <c r="I27" s="140">
        <v>516.71799999999996</v>
      </c>
      <c r="J27" s="247">
        <f t="shared" si="5"/>
        <v>8.6696466641233393E-3</v>
      </c>
      <c r="K27" s="215">
        <f t="shared" si="6"/>
        <v>5.9871709603935815E-3</v>
      </c>
      <c r="L27" s="52">
        <f t="shared" si="0"/>
        <v>-0.16405581395348842</v>
      </c>
      <c r="N27" s="27">
        <f t="shared" si="1"/>
        <v>3.130238163964977</v>
      </c>
      <c r="O27" s="152">
        <f t="shared" si="1"/>
        <v>3.3042460672720297</v>
      </c>
      <c r="P27" s="52">
        <f t="shared" si="7"/>
        <v>5.5589349497497102E-2</v>
      </c>
    </row>
    <row r="28" spans="1:16" ht="20.100000000000001" customHeight="1" x14ac:dyDescent="0.25">
      <c r="A28" s="8" t="s">
        <v>194</v>
      </c>
      <c r="B28" s="19">
        <v>374.71999999999997</v>
      </c>
      <c r="C28" s="140">
        <v>344.91</v>
      </c>
      <c r="D28" s="247">
        <f t="shared" si="2"/>
        <v>1.3676532844172451E-3</v>
      </c>
      <c r="E28" s="215">
        <f t="shared" si="3"/>
        <v>1.0047595498621287E-3</v>
      </c>
      <c r="F28" s="52">
        <f t="shared" si="4"/>
        <v>-7.955273270708782E-2</v>
      </c>
      <c r="H28" s="19">
        <v>451.642</v>
      </c>
      <c r="I28" s="140">
        <v>465.28199999999998</v>
      </c>
      <c r="J28" s="247">
        <f t="shared" si="5"/>
        <v>6.3346031282960459E-3</v>
      </c>
      <c r="K28" s="215">
        <f t="shared" si="6"/>
        <v>5.3911860604698237E-3</v>
      </c>
      <c r="L28" s="52">
        <f t="shared" si="0"/>
        <v>3.0200911341283554E-2</v>
      </c>
      <c r="N28" s="27">
        <f t="shared" si="1"/>
        <v>12.052786080273272</v>
      </c>
      <c r="O28" s="152">
        <f t="shared" si="1"/>
        <v>13.489953901017655</v>
      </c>
      <c r="P28" s="52">
        <f t="shared" si="7"/>
        <v>0.11923946971037575</v>
      </c>
    </row>
    <row r="29" spans="1:16" ht="20.100000000000001" customHeight="1" x14ac:dyDescent="0.25">
      <c r="A29" s="8" t="s">
        <v>172</v>
      </c>
      <c r="B29" s="19">
        <v>1552.27</v>
      </c>
      <c r="C29" s="140">
        <v>1795.47</v>
      </c>
      <c r="D29" s="247">
        <f t="shared" si="2"/>
        <v>5.6654759922138056E-3</v>
      </c>
      <c r="E29" s="215">
        <f t="shared" si="3"/>
        <v>5.2303952596067273E-3</v>
      </c>
      <c r="F29" s="52">
        <f t="shared" si="4"/>
        <v>0.15667377453664635</v>
      </c>
      <c r="H29" s="19">
        <v>357.85600000000005</v>
      </c>
      <c r="I29" s="140">
        <v>422.94199999999995</v>
      </c>
      <c r="J29" s="247">
        <f t="shared" si="5"/>
        <v>5.0191871816162139E-3</v>
      </c>
      <c r="K29" s="215">
        <f t="shared" si="6"/>
        <v>4.9005957995091748E-3</v>
      </c>
      <c r="L29" s="52">
        <f t="shared" si="0"/>
        <v>0.18187762675489552</v>
      </c>
      <c r="N29" s="27">
        <f t="shared" ref="N29" si="12">(H29/B29)*10</f>
        <v>2.3053721324254162</v>
      </c>
      <c r="O29" s="152">
        <f t="shared" ref="O29" si="13">(I29/C29)*10</f>
        <v>2.3556060530111891</v>
      </c>
      <c r="P29" s="52">
        <f t="shared" ref="P29" si="14">(O29-N29)/N29</f>
        <v>2.1789940061834288E-2</v>
      </c>
    </row>
    <row r="30" spans="1:16" ht="20.100000000000001" customHeight="1" x14ac:dyDescent="0.25">
      <c r="A30" s="8" t="s">
        <v>160</v>
      </c>
      <c r="B30" s="19">
        <v>1314.3100000000004</v>
      </c>
      <c r="C30" s="140">
        <v>1410.91</v>
      </c>
      <c r="D30" s="247">
        <f t="shared" si="2"/>
        <v>4.7969694391610546E-3</v>
      </c>
      <c r="E30" s="215">
        <f t="shared" si="3"/>
        <v>4.1101310385201241E-3</v>
      </c>
      <c r="F30" s="52">
        <f t="shared" si="4"/>
        <v>7.3498641872921655E-2</v>
      </c>
      <c r="H30" s="19">
        <v>367.19100000000003</v>
      </c>
      <c r="I30" s="140">
        <v>398.74899999999997</v>
      </c>
      <c r="J30" s="247">
        <f t="shared" si="5"/>
        <v>5.1501172549987678E-3</v>
      </c>
      <c r="K30" s="215">
        <f t="shared" si="6"/>
        <v>4.6202734050023037E-3</v>
      </c>
      <c r="L30" s="52">
        <f t="shared" si="0"/>
        <v>8.5944372274919412E-2</v>
      </c>
      <c r="N30" s="27">
        <f t="shared" si="1"/>
        <v>2.7937929407826152</v>
      </c>
      <c r="O30" s="152">
        <f t="shared" si="1"/>
        <v>2.8261831016861456</v>
      </c>
      <c r="P30" s="52">
        <f t="shared" si="7"/>
        <v>1.1593615414625924E-2</v>
      </c>
    </row>
    <row r="31" spans="1:16" ht="20.100000000000001" customHeight="1" x14ac:dyDescent="0.25">
      <c r="A31" s="8" t="s">
        <v>164</v>
      </c>
      <c r="B31" s="19">
        <v>1447.3600000000001</v>
      </c>
      <c r="C31" s="140">
        <v>1263.4000000000003</v>
      </c>
      <c r="D31" s="247">
        <f t="shared" si="2"/>
        <v>5.2825754102640487E-3</v>
      </c>
      <c r="E31" s="215">
        <f t="shared" si="3"/>
        <v>3.6804187042875354E-3</v>
      </c>
      <c r="F31" s="52">
        <f t="shared" si="4"/>
        <v>-0.12710037585673212</v>
      </c>
      <c r="H31" s="19">
        <v>424.70199999999994</v>
      </c>
      <c r="I31" s="140">
        <v>381.93899999999996</v>
      </c>
      <c r="J31" s="247">
        <f t="shared" si="5"/>
        <v>5.9567502973452129E-3</v>
      </c>
      <c r="K31" s="215">
        <f t="shared" si="6"/>
        <v>4.4254972527408842E-3</v>
      </c>
      <c r="L31" s="52">
        <f t="shared" si="0"/>
        <v>-0.10068942458476764</v>
      </c>
      <c r="N31" s="27">
        <f t="shared" si="1"/>
        <v>2.93432179969047</v>
      </c>
      <c r="O31" s="152">
        <f t="shared" si="1"/>
        <v>3.0231043216716786</v>
      </c>
      <c r="P31" s="52">
        <f t="shared" si="7"/>
        <v>3.0256573082943369E-2</v>
      </c>
    </row>
    <row r="32" spans="1:16" ht="20.100000000000001" customHeight="1" thickBot="1" x14ac:dyDescent="0.3">
      <c r="A32" s="8" t="s">
        <v>17</v>
      </c>
      <c r="B32" s="19">
        <f>B33-SUM(B7:B31)</f>
        <v>14340.150000000111</v>
      </c>
      <c r="C32" s="140">
        <f>C33-SUM(C7:C31)</f>
        <v>13735.940000000002</v>
      </c>
      <c r="D32" s="247">
        <f t="shared" si="2"/>
        <v>5.2338688211294067E-2</v>
      </c>
      <c r="E32" s="215">
        <f t="shared" si="3"/>
        <v>4.0014255577783223E-2</v>
      </c>
      <c r="F32" s="52">
        <f t="shared" si="4"/>
        <v>-4.2134147829702172E-2</v>
      </c>
      <c r="H32" s="19">
        <f>H33-SUM(H7:H31)</f>
        <v>3930.7859999999491</v>
      </c>
      <c r="I32" s="140">
        <f>I33-SUM(I7:I31)</f>
        <v>4013.7790000000678</v>
      </c>
      <c r="J32" s="247">
        <f t="shared" si="5"/>
        <v>5.5132094207938985E-2</v>
      </c>
      <c r="K32" s="215">
        <f t="shared" si="6"/>
        <v>4.6507342632224918E-2</v>
      </c>
      <c r="L32" s="52">
        <f t="shared" si="0"/>
        <v>2.1113588987067649E-2</v>
      </c>
      <c r="N32" s="27">
        <f t="shared" si="1"/>
        <v>2.741105218564603</v>
      </c>
      <c r="O32" s="152">
        <f t="shared" si="1"/>
        <v>2.922099980052379</v>
      </c>
      <c r="P32" s="52">
        <f t="shared" si="7"/>
        <v>6.6029848202089486E-2</v>
      </c>
    </row>
    <row r="33" spans="1:16" ht="26.25" customHeight="1" thickBot="1" x14ac:dyDescent="0.3">
      <c r="A33" s="12" t="s">
        <v>18</v>
      </c>
      <c r="B33" s="17">
        <v>273987.57000000007</v>
      </c>
      <c r="C33" s="145">
        <v>343276.15999999992</v>
      </c>
      <c r="D33" s="243">
        <f>SUM(D7:D32)</f>
        <v>1</v>
      </c>
      <c r="E33" s="244">
        <f>SUM(E7:E32)</f>
        <v>1</v>
      </c>
      <c r="F33" s="57">
        <f t="shared" si="4"/>
        <v>0.25288953801809272</v>
      </c>
      <c r="G33" s="1"/>
      <c r="H33" s="17">
        <v>71297.599999999977</v>
      </c>
      <c r="I33" s="145">
        <v>86304.200000000041</v>
      </c>
      <c r="J33" s="243">
        <f>SUM(J7:J32)</f>
        <v>0.99999999999999956</v>
      </c>
      <c r="K33" s="244">
        <f>SUM(K7:K32)</f>
        <v>1.0000000000000004</v>
      </c>
      <c r="L33" s="57">
        <f t="shared" si="0"/>
        <v>0.21047833307152092</v>
      </c>
      <c r="N33" s="29">
        <f t="shared" si="1"/>
        <v>2.6022202394072096</v>
      </c>
      <c r="O33" s="146">
        <f t="shared" si="1"/>
        <v>2.5141332273117967</v>
      </c>
      <c r="P33" s="57">
        <f t="shared" si="7"/>
        <v>-3.3850713618106092E-2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8"/>
      <c r="D36" s="366" t="s">
        <v>104</v>
      </c>
      <c r="E36" s="358"/>
      <c r="F36" s="130" t="s">
        <v>0</v>
      </c>
      <c r="H36" s="375" t="s">
        <v>19</v>
      </c>
      <c r="I36" s="376"/>
      <c r="J36" s="366" t="s">
        <v>104</v>
      </c>
      <c r="K36" s="359"/>
      <c r="L36" s="130" t="s">
        <v>0</v>
      </c>
      <c r="N36" s="357" t="s">
        <v>22</v>
      </c>
      <c r="O36" s="358"/>
      <c r="P36" s="130" t="s">
        <v>0</v>
      </c>
    </row>
    <row r="37" spans="1:16" x14ac:dyDescent="0.25">
      <c r="A37" s="373"/>
      <c r="B37" s="367" t="str">
        <f>B5</f>
        <v>jan-set</v>
      </c>
      <c r="C37" s="361"/>
      <c r="D37" s="367" t="str">
        <f>B5</f>
        <v>jan-set</v>
      </c>
      <c r="E37" s="361"/>
      <c r="F37" s="131" t="str">
        <f>F5</f>
        <v>2024/2023</v>
      </c>
      <c r="H37" s="355" t="str">
        <f>B5</f>
        <v>jan-set</v>
      </c>
      <c r="I37" s="361"/>
      <c r="J37" s="367" t="str">
        <f>B5</f>
        <v>jan-set</v>
      </c>
      <c r="K37" s="356"/>
      <c r="L37" s="131" t="str">
        <f>L5</f>
        <v>2024/2023</v>
      </c>
      <c r="N37" s="355" t="str">
        <f>B5</f>
        <v>jan-set</v>
      </c>
      <c r="O37" s="356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157</v>
      </c>
      <c r="B39" s="39">
        <v>32593.279999999999</v>
      </c>
      <c r="C39" s="147">
        <v>37523</v>
      </c>
      <c r="D39" s="247">
        <f t="shared" ref="D39:D61" si="15">B39/$B$62</f>
        <v>0.2683751802230937</v>
      </c>
      <c r="E39" s="246">
        <f t="shared" ref="E39:E61" si="16">C39/$C$62</f>
        <v>0.27983759083274029</v>
      </c>
      <c r="F39" s="52">
        <f>(C39-B39)/B39</f>
        <v>0.15124958273607325</v>
      </c>
      <c r="H39" s="39">
        <v>7256.8170000000009</v>
      </c>
      <c r="I39" s="147">
        <v>8229.2990000000009</v>
      </c>
      <c r="J39" s="247">
        <f t="shared" ref="J39:J61" si="17">H39/$H$62</f>
        <v>0.25196222658700795</v>
      </c>
      <c r="K39" s="246">
        <f t="shared" ref="K39:K61" si="18">I39/$I$62</f>
        <v>0.26361806605806387</v>
      </c>
      <c r="L39" s="52">
        <f t="shared" ref="L39:L62" si="19">(I39-H39)/H39</f>
        <v>0.13400944243185406</v>
      </c>
      <c r="N39" s="27">
        <f t="shared" ref="N39:O62" si="20">(H39/B39)*10</f>
        <v>2.2264764393150984</v>
      </c>
      <c r="O39" s="151">
        <f t="shared" si="20"/>
        <v>2.1931346107720602</v>
      </c>
      <c r="P39" s="61">
        <f t="shared" si="7"/>
        <v>-1.4975154443266756E-2</v>
      </c>
    </row>
    <row r="40" spans="1:16" ht="20.100000000000001" customHeight="1" x14ac:dyDescent="0.25">
      <c r="A40" s="38" t="s">
        <v>156</v>
      </c>
      <c r="B40" s="19">
        <v>26277.839999999997</v>
      </c>
      <c r="C40" s="140">
        <v>25393.3</v>
      </c>
      <c r="D40" s="247">
        <f t="shared" si="15"/>
        <v>0.21637343789497776</v>
      </c>
      <c r="E40" s="215">
        <f t="shared" si="16"/>
        <v>0.18937717920456848</v>
      </c>
      <c r="F40" s="52">
        <f t="shared" ref="F40:F62" si="21">(C40-B40)/B40</f>
        <v>-3.3661061944208405E-2</v>
      </c>
      <c r="H40" s="19">
        <v>5429.3039999999992</v>
      </c>
      <c r="I40" s="140">
        <v>5125.08</v>
      </c>
      <c r="J40" s="247">
        <f t="shared" si="17"/>
        <v>0.18850957997945217</v>
      </c>
      <c r="K40" s="215">
        <f t="shared" si="18"/>
        <v>0.1641772498475097</v>
      </c>
      <c r="L40" s="52">
        <f t="shared" si="19"/>
        <v>-5.6033701557326558E-2</v>
      </c>
      <c r="N40" s="27">
        <f t="shared" si="20"/>
        <v>2.0661150231525878</v>
      </c>
      <c r="O40" s="152">
        <f t="shared" si="20"/>
        <v>2.0182804125497671</v>
      </c>
      <c r="P40" s="52">
        <f t="shared" si="7"/>
        <v>-2.3151959143993879E-2</v>
      </c>
    </row>
    <row r="41" spans="1:16" ht="20.100000000000001" customHeight="1" x14ac:dyDescent="0.25">
      <c r="A41" s="38" t="s">
        <v>155</v>
      </c>
      <c r="B41" s="19">
        <v>16630.22</v>
      </c>
      <c r="C41" s="140">
        <v>17437.63</v>
      </c>
      <c r="D41" s="247">
        <f t="shared" si="15"/>
        <v>0.13693430945427087</v>
      </c>
      <c r="E41" s="215">
        <f t="shared" si="16"/>
        <v>0.13004568848526815</v>
      </c>
      <c r="F41" s="52">
        <f t="shared" si="21"/>
        <v>4.85507708256415E-2</v>
      </c>
      <c r="H41" s="19">
        <v>4086.3599999999997</v>
      </c>
      <c r="I41" s="140">
        <v>4261.1379999999999</v>
      </c>
      <c r="J41" s="247">
        <f t="shared" si="17"/>
        <v>0.14188153900478481</v>
      </c>
      <c r="K41" s="215">
        <f t="shared" si="18"/>
        <v>0.1365016581323058</v>
      </c>
      <c r="L41" s="52">
        <f t="shared" si="19"/>
        <v>4.2771072543779862E-2</v>
      </c>
      <c r="N41" s="27">
        <f t="shared" si="20"/>
        <v>2.4571893817399886</v>
      </c>
      <c r="O41" s="152">
        <f t="shared" si="20"/>
        <v>2.443645151319302</v>
      </c>
      <c r="P41" s="52">
        <f t="shared" si="7"/>
        <v>-5.5120824309828212E-3</v>
      </c>
    </row>
    <row r="42" spans="1:16" ht="20.100000000000001" customHeight="1" x14ac:dyDescent="0.25">
      <c r="A42" s="38" t="s">
        <v>161</v>
      </c>
      <c r="B42" s="19">
        <v>14928.27</v>
      </c>
      <c r="C42" s="140">
        <v>15541.390000000003</v>
      </c>
      <c r="D42" s="247">
        <f t="shared" si="15"/>
        <v>0.12292034283352285</v>
      </c>
      <c r="E42" s="215">
        <f t="shared" si="16"/>
        <v>0.11590398251184719</v>
      </c>
      <c r="F42" s="52">
        <f t="shared" si="21"/>
        <v>4.1071068516311843E-2</v>
      </c>
      <c r="H42" s="19">
        <v>3486.4290000000001</v>
      </c>
      <c r="I42" s="140">
        <v>3532.2429999999999</v>
      </c>
      <c r="J42" s="247">
        <f t="shared" si="17"/>
        <v>0.12105147665670989</v>
      </c>
      <c r="K42" s="215">
        <f t="shared" si="18"/>
        <v>0.11315217353350918</v>
      </c>
      <c r="L42" s="52">
        <f t="shared" si="19"/>
        <v>1.3140666280598243E-2</v>
      </c>
      <c r="N42" s="27">
        <f t="shared" si="20"/>
        <v>2.335454141705636</v>
      </c>
      <c r="O42" s="152">
        <f t="shared" si="20"/>
        <v>2.2727973495292244</v>
      </c>
      <c r="P42" s="52">
        <f t="shared" si="7"/>
        <v>-2.6828526005932159E-2</v>
      </c>
    </row>
    <row r="43" spans="1:16" ht="20.100000000000001" customHeight="1" x14ac:dyDescent="0.25">
      <c r="A43" s="38" t="s">
        <v>162</v>
      </c>
      <c r="B43" s="19">
        <v>5219.2099999999991</v>
      </c>
      <c r="C43" s="140">
        <v>6924.4500000000007</v>
      </c>
      <c r="D43" s="247">
        <f t="shared" si="15"/>
        <v>4.297531345026253E-2</v>
      </c>
      <c r="E43" s="215">
        <f t="shared" si="16"/>
        <v>5.1640897738500884E-2</v>
      </c>
      <c r="F43" s="52">
        <f t="shared" si="21"/>
        <v>0.32672377620367871</v>
      </c>
      <c r="H43" s="19">
        <v>1805.415</v>
      </c>
      <c r="I43" s="140">
        <v>2235.529</v>
      </c>
      <c r="J43" s="247">
        <f t="shared" si="17"/>
        <v>6.2685387176441523E-2</v>
      </c>
      <c r="K43" s="215">
        <f t="shared" si="18"/>
        <v>7.1613126658384554E-2</v>
      </c>
      <c r="L43" s="52">
        <f t="shared" si="19"/>
        <v>0.23823553033513073</v>
      </c>
      <c r="N43" s="27">
        <f t="shared" si="20"/>
        <v>3.4591729399660109</v>
      </c>
      <c r="O43" s="152">
        <f t="shared" si="20"/>
        <v>3.2284571337795773</v>
      </c>
      <c r="P43" s="52">
        <f t="shared" si="7"/>
        <v>-6.669681169184348E-2</v>
      </c>
    </row>
    <row r="44" spans="1:16" ht="20.100000000000001" customHeight="1" x14ac:dyDescent="0.25">
      <c r="A44" s="38" t="s">
        <v>159</v>
      </c>
      <c r="B44" s="19">
        <v>4562.45</v>
      </c>
      <c r="C44" s="140">
        <v>9326.1699999999983</v>
      </c>
      <c r="D44" s="247">
        <f t="shared" si="15"/>
        <v>3.7567509038944652E-2</v>
      </c>
      <c r="E44" s="215">
        <f t="shared" si="16"/>
        <v>6.9552353076688347E-2</v>
      </c>
      <c r="F44" s="52">
        <f t="shared" si="21"/>
        <v>1.0441144560488331</v>
      </c>
      <c r="H44" s="19">
        <v>1159.258</v>
      </c>
      <c r="I44" s="140">
        <v>2204.0619999999999</v>
      </c>
      <c r="J44" s="247">
        <f t="shared" si="17"/>
        <v>4.0250322816298333E-2</v>
      </c>
      <c r="K44" s="215">
        <f t="shared" si="18"/>
        <v>7.0605110096506191E-2</v>
      </c>
      <c r="L44" s="52">
        <f t="shared" si="19"/>
        <v>0.90126960521298949</v>
      </c>
      <c r="N44" s="27">
        <f t="shared" si="20"/>
        <v>2.5408672971758595</v>
      </c>
      <c r="O44" s="152">
        <f t="shared" si="20"/>
        <v>2.3633088395343429</v>
      </c>
      <c r="P44" s="52">
        <f t="shared" si="7"/>
        <v>-6.9881043311026306E-2</v>
      </c>
    </row>
    <row r="45" spans="1:16" ht="20.100000000000001" customHeight="1" x14ac:dyDescent="0.25">
      <c r="A45" s="38" t="s">
        <v>168</v>
      </c>
      <c r="B45" s="19">
        <v>5592.95</v>
      </c>
      <c r="C45" s="140">
        <v>5888.9699999999993</v>
      </c>
      <c r="D45" s="247">
        <f t="shared" si="15"/>
        <v>4.6052712836165986E-2</v>
      </c>
      <c r="E45" s="215">
        <f t="shared" si="16"/>
        <v>4.3918534693022475E-2</v>
      </c>
      <c r="F45" s="52">
        <f t="shared" si="21"/>
        <v>5.29273460338461E-2</v>
      </c>
      <c r="H45" s="19">
        <v>1225.508</v>
      </c>
      <c r="I45" s="140">
        <v>1315.537</v>
      </c>
      <c r="J45" s="247">
        <f t="shared" si="17"/>
        <v>4.2550573396048286E-2</v>
      </c>
      <c r="K45" s="215">
        <f t="shared" si="18"/>
        <v>4.2142024462572952E-2</v>
      </c>
      <c r="L45" s="52">
        <f t="shared" si="19"/>
        <v>7.3462596735394625E-2</v>
      </c>
      <c r="N45" s="27">
        <f t="shared" si="20"/>
        <v>2.1911656639161805</v>
      </c>
      <c r="O45" s="152">
        <f t="shared" si="20"/>
        <v>2.2338999859058548</v>
      </c>
      <c r="P45" s="52">
        <f t="shared" si="7"/>
        <v>1.9503008235943697E-2</v>
      </c>
    </row>
    <row r="46" spans="1:16" ht="20.100000000000001" customHeight="1" x14ac:dyDescent="0.25">
      <c r="A46" s="38" t="s">
        <v>165</v>
      </c>
      <c r="B46" s="19">
        <v>1841.96</v>
      </c>
      <c r="C46" s="140">
        <v>2175.33</v>
      </c>
      <c r="D46" s="247">
        <f t="shared" si="15"/>
        <v>1.5166818036224943E-2</v>
      </c>
      <c r="E46" s="215">
        <f t="shared" si="16"/>
        <v>1.6223092675590568E-2</v>
      </c>
      <c r="F46" s="52">
        <f t="shared" si="21"/>
        <v>0.18098655779712908</v>
      </c>
      <c r="H46" s="19">
        <v>553.41599999999994</v>
      </c>
      <c r="I46" s="140">
        <v>643.81799999999998</v>
      </c>
      <c r="J46" s="247">
        <f t="shared" si="17"/>
        <v>1.9215026035364478E-2</v>
      </c>
      <c r="K46" s="215">
        <f t="shared" si="18"/>
        <v>2.0624120724422643E-2</v>
      </c>
      <c r="L46" s="52">
        <f t="shared" si="19"/>
        <v>0.16335270393338835</v>
      </c>
      <c r="N46" s="27">
        <f t="shared" si="20"/>
        <v>3.0044952116224017</v>
      </c>
      <c r="O46" s="152">
        <f t="shared" si="20"/>
        <v>2.9596337107473349</v>
      </c>
      <c r="P46" s="52">
        <f t="shared" si="7"/>
        <v>-1.4931460267111549E-2</v>
      </c>
    </row>
    <row r="47" spans="1:16" ht="20.100000000000001" customHeight="1" x14ac:dyDescent="0.25">
      <c r="A47" s="38" t="s">
        <v>166</v>
      </c>
      <c r="B47" s="19">
        <v>3650.7900000000004</v>
      </c>
      <c r="C47" s="140">
        <v>2823.48</v>
      </c>
      <c r="D47" s="247">
        <f t="shared" si="15"/>
        <v>3.0060841504956495E-2</v>
      </c>
      <c r="E47" s="215">
        <f t="shared" si="16"/>
        <v>2.1056840896634746E-2</v>
      </c>
      <c r="F47" s="52">
        <f t="shared" si="21"/>
        <v>-0.22661122661122671</v>
      </c>
      <c r="H47" s="19">
        <v>943.20699999999988</v>
      </c>
      <c r="I47" s="140">
        <v>635.35599999999988</v>
      </c>
      <c r="J47" s="247">
        <f t="shared" si="17"/>
        <v>3.2748867148289937E-2</v>
      </c>
      <c r="K47" s="215">
        <f t="shared" si="18"/>
        <v>2.0353048294683079E-2</v>
      </c>
      <c r="L47" s="52">
        <f t="shared" si="19"/>
        <v>-0.32638752681012762</v>
      </c>
      <c r="N47" s="27">
        <f t="shared" si="20"/>
        <v>2.5835695835695831</v>
      </c>
      <c r="O47" s="152">
        <f t="shared" si="20"/>
        <v>2.2502585461912243</v>
      </c>
      <c r="P47" s="52">
        <f t="shared" si="7"/>
        <v>-0.12901182902062205</v>
      </c>
    </row>
    <row r="48" spans="1:16" ht="20.100000000000001" customHeight="1" x14ac:dyDescent="0.25">
      <c r="A48" s="38" t="s">
        <v>170</v>
      </c>
      <c r="B48" s="19">
        <v>1583.8500000000001</v>
      </c>
      <c r="C48" s="140">
        <v>2512.6</v>
      </c>
      <c r="D48" s="247">
        <f t="shared" si="15"/>
        <v>1.3041523565481812E-2</v>
      </c>
      <c r="E48" s="215">
        <f t="shared" si="16"/>
        <v>1.873837195123906E-2</v>
      </c>
      <c r="F48" s="52">
        <f t="shared" si="21"/>
        <v>0.58638759983584288</v>
      </c>
      <c r="H48" s="19">
        <v>435.99099999999999</v>
      </c>
      <c r="I48" s="140">
        <v>623.57100000000003</v>
      </c>
      <c r="J48" s="247">
        <f t="shared" si="17"/>
        <v>1.5137940385143538E-2</v>
      </c>
      <c r="K48" s="215">
        <f t="shared" si="18"/>
        <v>1.9975526599518737E-2</v>
      </c>
      <c r="L48" s="52">
        <f t="shared" si="19"/>
        <v>0.43023823886272894</v>
      </c>
      <c r="N48" s="27">
        <f t="shared" si="20"/>
        <v>2.7527291094484956</v>
      </c>
      <c r="O48" s="152">
        <f t="shared" si="20"/>
        <v>2.4817758497174243</v>
      </c>
      <c r="P48" s="52">
        <f t="shared" si="7"/>
        <v>-9.8430775044681507E-2</v>
      </c>
    </row>
    <row r="49" spans="1:16" ht="20.100000000000001" customHeight="1" x14ac:dyDescent="0.25">
      <c r="A49" s="38" t="s">
        <v>158</v>
      </c>
      <c r="B49" s="19">
        <v>1974.69</v>
      </c>
      <c r="C49" s="140">
        <v>1563.8</v>
      </c>
      <c r="D49" s="247">
        <f t="shared" si="15"/>
        <v>1.6259725459810765E-2</v>
      </c>
      <c r="E49" s="215">
        <f t="shared" si="16"/>
        <v>1.1662447686598599E-2</v>
      </c>
      <c r="F49" s="52">
        <f t="shared" si="21"/>
        <v>-0.20807823000065837</v>
      </c>
      <c r="H49" s="19">
        <v>618.125</v>
      </c>
      <c r="I49" s="140">
        <v>516.71799999999996</v>
      </c>
      <c r="J49" s="247">
        <f t="shared" si="17"/>
        <v>2.1461771918610359E-2</v>
      </c>
      <c r="K49" s="215">
        <f t="shared" si="18"/>
        <v>1.6552588483829622E-2</v>
      </c>
      <c r="L49" s="52">
        <f t="shared" si="19"/>
        <v>-0.16405581395348842</v>
      </c>
      <c r="N49" s="27">
        <f t="shared" si="20"/>
        <v>3.130238163964977</v>
      </c>
      <c r="O49" s="152">
        <f t="shared" si="20"/>
        <v>3.3042460672720297</v>
      </c>
      <c r="P49" s="52">
        <f t="shared" si="7"/>
        <v>5.5589349497497102E-2</v>
      </c>
    </row>
    <row r="50" spans="1:16" ht="20.100000000000001" customHeight="1" x14ac:dyDescent="0.25">
      <c r="A50" s="38" t="s">
        <v>172</v>
      </c>
      <c r="B50" s="19">
        <v>1552.27</v>
      </c>
      <c r="C50" s="140">
        <v>1795.47</v>
      </c>
      <c r="D50" s="247">
        <f t="shared" si="15"/>
        <v>1.2781491798459735E-2</v>
      </c>
      <c r="E50" s="215">
        <f t="shared" si="16"/>
        <v>1.3390187330769399E-2</v>
      </c>
      <c r="F50" s="52">
        <f t="shared" si="21"/>
        <v>0.15667377453664635</v>
      </c>
      <c r="H50" s="19">
        <v>357.85600000000005</v>
      </c>
      <c r="I50" s="140">
        <v>422.94199999999995</v>
      </c>
      <c r="J50" s="247">
        <f t="shared" si="17"/>
        <v>1.2425033531577319E-2</v>
      </c>
      <c r="K50" s="215">
        <f t="shared" si="18"/>
        <v>1.3548560101501917E-2</v>
      </c>
      <c r="L50" s="52">
        <f t="shared" si="19"/>
        <v>0.18187762675489552</v>
      </c>
      <c r="N50" s="27">
        <f t="shared" si="20"/>
        <v>2.3053721324254162</v>
      </c>
      <c r="O50" s="152">
        <f t="shared" si="20"/>
        <v>2.3556060530111891</v>
      </c>
      <c r="P50" s="52">
        <f t="shared" si="7"/>
        <v>2.1789940061834288E-2</v>
      </c>
    </row>
    <row r="51" spans="1:16" ht="20.100000000000001" customHeight="1" x14ac:dyDescent="0.25">
      <c r="A51" s="38" t="s">
        <v>160</v>
      </c>
      <c r="B51" s="19">
        <v>1314.3100000000004</v>
      </c>
      <c r="C51" s="140">
        <v>1410.91</v>
      </c>
      <c r="D51" s="247">
        <f t="shared" si="15"/>
        <v>1.0822113733843737E-2</v>
      </c>
      <c r="E51" s="215">
        <f t="shared" si="16"/>
        <v>1.0522230506138144E-2</v>
      </c>
      <c r="F51" s="52">
        <f t="shared" si="21"/>
        <v>7.3498641872921655E-2</v>
      </c>
      <c r="H51" s="19">
        <v>367.19100000000003</v>
      </c>
      <c r="I51" s="140">
        <v>398.74899999999997</v>
      </c>
      <c r="J51" s="247">
        <f t="shared" si="17"/>
        <v>1.2749151858550386E-2</v>
      </c>
      <c r="K51" s="215">
        <f t="shared" si="18"/>
        <v>1.2773559476036402E-2</v>
      </c>
      <c r="L51" s="52">
        <f t="shared" si="19"/>
        <v>8.5944372274919412E-2</v>
      </c>
      <c r="N51" s="27">
        <f t="shared" si="20"/>
        <v>2.7937929407826152</v>
      </c>
      <c r="O51" s="152">
        <f t="shared" si="20"/>
        <v>2.8261831016861456</v>
      </c>
      <c r="P51" s="52">
        <f t="shared" si="7"/>
        <v>1.1593615414625924E-2</v>
      </c>
    </row>
    <row r="52" spans="1:16" ht="20.100000000000001" customHeight="1" x14ac:dyDescent="0.25">
      <c r="A52" s="38" t="s">
        <v>164</v>
      </c>
      <c r="B52" s="19">
        <v>1447.3600000000001</v>
      </c>
      <c r="C52" s="140">
        <v>1263.4000000000003</v>
      </c>
      <c r="D52" s="247">
        <f t="shared" si="15"/>
        <v>1.1917656058172021E-2</v>
      </c>
      <c r="E52" s="215">
        <f t="shared" si="16"/>
        <v>9.4221360834177478E-3</v>
      </c>
      <c r="F52" s="52">
        <f t="shared" si="21"/>
        <v>-0.12710037585673212</v>
      </c>
      <c r="H52" s="19">
        <v>424.70199999999994</v>
      </c>
      <c r="I52" s="140">
        <v>381.93899999999996</v>
      </c>
      <c r="J52" s="247">
        <f t="shared" si="17"/>
        <v>1.4745977686354144E-2</v>
      </c>
      <c r="K52" s="215">
        <f t="shared" si="18"/>
        <v>1.2235066502280552E-2</v>
      </c>
      <c r="L52" s="52">
        <f t="shared" si="19"/>
        <v>-0.10068942458476764</v>
      </c>
      <c r="N52" s="27">
        <f t="shared" si="20"/>
        <v>2.93432179969047</v>
      </c>
      <c r="O52" s="152">
        <f t="shared" si="20"/>
        <v>3.0231043216716786</v>
      </c>
      <c r="P52" s="52">
        <f t="shared" si="7"/>
        <v>3.0256573082943369E-2</v>
      </c>
    </row>
    <row r="53" spans="1:16" ht="20.100000000000001" customHeight="1" x14ac:dyDescent="0.25">
      <c r="A53" s="38" t="s">
        <v>174</v>
      </c>
      <c r="B53" s="19">
        <v>111.14999999999999</v>
      </c>
      <c r="C53" s="140">
        <v>664.93999999999994</v>
      </c>
      <c r="D53" s="247">
        <f t="shared" si="15"/>
        <v>9.1521630476579425E-4</v>
      </c>
      <c r="E53" s="215">
        <f t="shared" si="16"/>
        <v>4.9589640393444632E-3</v>
      </c>
      <c r="F53" s="52">
        <f t="shared" si="21"/>
        <v>4.982366171839856</v>
      </c>
      <c r="H53" s="19">
        <v>50.801000000000002</v>
      </c>
      <c r="I53" s="140">
        <v>180.417</v>
      </c>
      <c r="J53" s="247">
        <f t="shared" si="17"/>
        <v>1.7638495049339938E-3</v>
      </c>
      <c r="K53" s="215">
        <f t="shared" si="18"/>
        <v>5.7794935660981216E-3</v>
      </c>
      <c r="L53" s="52">
        <f t="shared" si="19"/>
        <v>2.5514458376803604</v>
      </c>
      <c r="N53" s="27">
        <f t="shared" si="20"/>
        <v>4.5704903283850653</v>
      </c>
      <c r="O53" s="152">
        <f t="shared" si="20"/>
        <v>2.713282401419677</v>
      </c>
      <c r="P53" s="52">
        <f t="shared" si="7"/>
        <v>-0.40634763308242533</v>
      </c>
    </row>
    <row r="54" spans="1:16" ht="20.100000000000001" customHeight="1" x14ac:dyDescent="0.25">
      <c r="A54" s="38" t="s">
        <v>169</v>
      </c>
      <c r="B54" s="19">
        <v>1022.3000000000001</v>
      </c>
      <c r="C54" s="140">
        <v>571.86000000000013</v>
      </c>
      <c r="D54" s="247">
        <f t="shared" si="15"/>
        <v>8.4176844656956504E-3</v>
      </c>
      <c r="E54" s="215">
        <f t="shared" si="16"/>
        <v>4.2647955838715163E-3</v>
      </c>
      <c r="F54" s="52">
        <f t="shared" si="21"/>
        <v>-0.44061430108578686</v>
      </c>
      <c r="H54" s="19">
        <v>264.46899999999999</v>
      </c>
      <c r="I54" s="140">
        <v>155.79400000000001</v>
      </c>
      <c r="J54" s="247">
        <f t="shared" si="17"/>
        <v>9.1825655935983217E-3</v>
      </c>
      <c r="K54" s="215">
        <f t="shared" si="18"/>
        <v>4.9907182839571147E-3</v>
      </c>
      <c r="L54" s="52">
        <f t="shared" si="19"/>
        <v>-0.4109177257069826</v>
      </c>
      <c r="N54" s="27">
        <f t="shared" si="20"/>
        <v>2.5869999021813554</v>
      </c>
      <c r="O54" s="152">
        <f t="shared" si="20"/>
        <v>2.7243381247158394</v>
      </c>
      <c r="P54" s="52">
        <f t="shared" si="7"/>
        <v>5.3087834452054089E-2</v>
      </c>
    </row>
    <row r="55" spans="1:16" ht="20.100000000000001" customHeight="1" x14ac:dyDescent="0.25">
      <c r="A55" s="38" t="s">
        <v>175</v>
      </c>
      <c r="B55" s="19">
        <v>93.87</v>
      </c>
      <c r="C55" s="140">
        <v>221.45999999999998</v>
      </c>
      <c r="D55" s="247">
        <f t="shared" si="15"/>
        <v>7.7293166467265061E-4</v>
      </c>
      <c r="E55" s="215">
        <f t="shared" si="16"/>
        <v>1.6515958976046333E-3</v>
      </c>
      <c r="F55" s="52">
        <f t="shared" si="21"/>
        <v>1.3592201981463723</v>
      </c>
      <c r="H55" s="19">
        <v>30.619999999999997</v>
      </c>
      <c r="I55" s="140">
        <v>70.515000000000001</v>
      </c>
      <c r="J55" s="247">
        <f t="shared" si="17"/>
        <v>1.0631497773878247E-3</v>
      </c>
      <c r="K55" s="215">
        <f t="shared" si="18"/>
        <v>2.2588835243541852E-3</v>
      </c>
      <c r="L55" s="52">
        <f t="shared" si="19"/>
        <v>1.3029065969954281</v>
      </c>
      <c r="N55" s="27">
        <f t="shared" ref="N55:N56" si="22">(H55/B55)*10</f>
        <v>3.2619580270586979</v>
      </c>
      <c r="O55" s="152">
        <f t="shared" ref="O55:O56" si="23">(I55/C55)*10</f>
        <v>3.1840964508263347</v>
      </c>
      <c r="P55" s="52">
        <f t="shared" ref="P55:P56" si="24">(O55-N55)/N55</f>
        <v>-2.3869582498144762E-2</v>
      </c>
    </row>
    <row r="56" spans="1:16" ht="20.100000000000001" customHeight="1" x14ac:dyDescent="0.25">
      <c r="A56" s="38" t="s">
        <v>167</v>
      </c>
      <c r="B56" s="19">
        <v>102.49</v>
      </c>
      <c r="C56" s="140">
        <v>216.23999999999998</v>
      </c>
      <c r="D56" s="247">
        <f t="shared" si="15"/>
        <v>8.4390930342281823E-4</v>
      </c>
      <c r="E56" s="215">
        <f t="shared" si="16"/>
        <v>1.6126663817304519E-3</v>
      </c>
      <c r="F56" s="52">
        <f t="shared" si="21"/>
        <v>1.1098643770123913</v>
      </c>
      <c r="H56" s="19">
        <v>38.583999999999996</v>
      </c>
      <c r="I56" s="140">
        <v>69.929000000000016</v>
      </c>
      <c r="J56" s="247">
        <f t="shared" si="17"/>
        <v>1.3396659376463693E-3</v>
      </c>
      <c r="K56" s="215">
        <f t="shared" si="18"/>
        <v>2.2401115503731667E-3</v>
      </c>
      <c r="L56" s="52">
        <f t="shared" ref="L56:L57" si="25">(I56-H56)/H56</f>
        <v>0.8123833713456361</v>
      </c>
      <c r="N56" s="27">
        <f t="shared" si="22"/>
        <v>3.7646599668260317</v>
      </c>
      <c r="O56" s="152">
        <f t="shared" si="23"/>
        <v>3.2338605253422132</v>
      </c>
      <c r="P56" s="52">
        <f t="shared" si="24"/>
        <v>-0.14099532126704475</v>
      </c>
    </row>
    <row r="57" spans="1:16" ht="20.100000000000001" customHeight="1" x14ac:dyDescent="0.25">
      <c r="A57" s="38" t="s">
        <v>171</v>
      </c>
      <c r="B57" s="19">
        <v>294.94000000000005</v>
      </c>
      <c r="C57" s="140">
        <v>251.01</v>
      </c>
      <c r="D57" s="247">
        <f t="shared" si="15"/>
        <v>2.4285550780712858E-3</v>
      </c>
      <c r="E57" s="215">
        <f t="shared" si="16"/>
        <v>1.8719727547084758E-3</v>
      </c>
      <c r="F57" s="52">
        <f t="shared" si="21"/>
        <v>-0.14894554824710129</v>
      </c>
      <c r="H57" s="19">
        <v>80.589000000000013</v>
      </c>
      <c r="I57" s="140">
        <v>63.649000000000008</v>
      </c>
      <c r="J57" s="247">
        <f t="shared" si="17"/>
        <v>2.7981116071165062E-3</v>
      </c>
      <c r="K57" s="215">
        <f t="shared" si="18"/>
        <v>2.0389374947404034E-3</v>
      </c>
      <c r="L57" s="52">
        <f t="shared" si="25"/>
        <v>-0.21020238494087284</v>
      </c>
      <c r="N57" s="27">
        <f t="shared" ref="N57:N58" si="26">(H57/B57)*10</f>
        <v>2.7323862480504508</v>
      </c>
      <c r="O57" s="152">
        <f t="shared" ref="O57:O58" si="27">(I57/C57)*10</f>
        <v>2.5357157085375088</v>
      </c>
      <c r="P57" s="52">
        <f t="shared" ref="P57:P58" si="28">(O57-N57)/N57</f>
        <v>-7.1977576249794784E-2</v>
      </c>
    </row>
    <row r="58" spans="1:16" ht="20.100000000000001" customHeight="1" x14ac:dyDescent="0.25">
      <c r="A58" s="38" t="s">
        <v>173</v>
      </c>
      <c r="B58" s="19">
        <v>222.20000000000002</v>
      </c>
      <c r="C58" s="140">
        <v>268.95999999999998</v>
      </c>
      <c r="D58" s="247">
        <f t="shared" si="15"/>
        <v>1.8296092030495683E-3</v>
      </c>
      <c r="E58" s="215">
        <f t="shared" si="16"/>
        <v>2.0058395765363596E-3</v>
      </c>
      <c r="F58" s="52">
        <f t="shared" si="21"/>
        <v>0.21044104410441025</v>
      </c>
      <c r="H58" s="19">
        <v>53.792000000000009</v>
      </c>
      <c r="I58" s="140">
        <v>55.06</v>
      </c>
      <c r="J58" s="247">
        <f t="shared" si="17"/>
        <v>1.867699308466554E-3</v>
      </c>
      <c r="K58" s="215">
        <f t="shared" si="18"/>
        <v>1.7637967361687789E-3</v>
      </c>
      <c r="L58" s="52">
        <f t="shared" si="19"/>
        <v>2.3572278405710762E-2</v>
      </c>
      <c r="N58" s="27">
        <f t="shared" si="26"/>
        <v>2.4208820882088213</v>
      </c>
      <c r="O58" s="152">
        <f t="shared" si="27"/>
        <v>2.0471445568114217</v>
      </c>
      <c r="P58" s="52">
        <f t="shared" si="28"/>
        <v>-0.15438072478528811</v>
      </c>
    </row>
    <row r="59" spans="1:16" ht="20.100000000000001" customHeight="1" x14ac:dyDescent="0.25">
      <c r="A59" s="38" t="s">
        <v>163</v>
      </c>
      <c r="B59" s="19">
        <v>286.25000000000006</v>
      </c>
      <c r="C59" s="140">
        <v>105.69000000000001</v>
      </c>
      <c r="D59" s="247">
        <f t="shared" ref="D59" si="29">B59/$B$62</f>
        <v>2.3570010547837037E-3</v>
      </c>
      <c r="E59" s="215">
        <f t="shared" ref="E59" si="30">C59/$C$62</f>
        <v>7.882108300272452E-4</v>
      </c>
      <c r="F59" s="52">
        <f t="shared" si="21"/>
        <v>-0.63077729257641935</v>
      </c>
      <c r="H59" s="19">
        <v>69.840999999999994</v>
      </c>
      <c r="I59" s="140">
        <v>31.364999999999995</v>
      </c>
      <c r="J59" s="247">
        <f t="shared" ref="J59:J60" si="31">H59/$H$62</f>
        <v>2.4249328413632615E-3</v>
      </c>
      <c r="K59" s="215">
        <f t="shared" ref="K59:K60" si="32">I59/$I$62</f>
        <v>1.0047490851786004E-3</v>
      </c>
      <c r="L59" s="52">
        <f t="shared" si="19"/>
        <v>-0.55090849214644699</v>
      </c>
      <c r="N59" s="27">
        <f t="shared" ref="N59:N60" si="33">(H59/B59)*10</f>
        <v>2.4398602620087328</v>
      </c>
      <c r="O59" s="152">
        <f t="shared" ref="O59:O60" si="34">(I59/C59)*10</f>
        <v>2.9676412148736864</v>
      </c>
      <c r="P59" s="52">
        <f t="shared" ref="P59:P60" si="35">(O59-N59)/N59</f>
        <v>0.21631605755586689</v>
      </c>
    </row>
    <row r="60" spans="1:16" ht="20.100000000000001" customHeight="1" x14ac:dyDescent="0.25">
      <c r="A60" s="38" t="s">
        <v>215</v>
      </c>
      <c r="B60" s="19">
        <v>20.39</v>
      </c>
      <c r="C60" s="140">
        <v>111.46</v>
      </c>
      <c r="D60" s="247">
        <f t="shared" si="15"/>
        <v>1.6789258168398152E-4</v>
      </c>
      <c r="E60" s="215">
        <f t="shared" si="16"/>
        <v>8.3124211481537264E-4</v>
      </c>
      <c r="F60" s="52">
        <f t="shared" si="21"/>
        <v>4.4664051005394798</v>
      </c>
      <c r="H60" s="19">
        <v>8.713000000000001</v>
      </c>
      <c r="I60" s="140">
        <v>31.344999999999999</v>
      </c>
      <c r="J60" s="247">
        <f t="shared" si="31"/>
        <v>3.0252201209601955E-4</v>
      </c>
      <c r="K60" s="215">
        <f t="shared" si="32"/>
        <v>1.0041084034727637E-3</v>
      </c>
      <c r="L60" s="52">
        <f t="shared" si="19"/>
        <v>2.5974979915069429</v>
      </c>
      <c r="N60" s="27">
        <f t="shared" si="33"/>
        <v>4.273173124080432</v>
      </c>
      <c r="O60" s="152">
        <f t="shared" si="34"/>
        <v>2.8122196303606679</v>
      </c>
      <c r="P60" s="52">
        <f t="shared" si="35"/>
        <v>-0.34188961020252484</v>
      </c>
    </row>
    <row r="61" spans="1:16" ht="20.100000000000001" customHeight="1" thickBot="1" x14ac:dyDescent="0.3">
      <c r="A61" s="8" t="s">
        <v>17</v>
      </c>
      <c r="B61" s="19">
        <f>B62-SUM(B39:B60)</f>
        <v>123.66000000000349</v>
      </c>
      <c r="C61" s="140">
        <f>C62-SUM(C39:C60)</f>
        <v>96.970000000059372</v>
      </c>
      <c r="D61" s="247">
        <f t="shared" si="15"/>
        <v>1.0182244556665885E-3</v>
      </c>
      <c r="E61" s="215">
        <f t="shared" si="16"/>
        <v>7.2317914833748467E-4</v>
      </c>
      <c r="F61" s="52">
        <f t="shared" si="21"/>
        <v>-0.21583373766734082</v>
      </c>
      <c r="H61" s="19">
        <f>H62-SUM(H39:H60)</f>
        <v>54.22200000000521</v>
      </c>
      <c r="I61" s="140">
        <f>I62-SUM(I39:I60)</f>
        <v>32.694000000006781</v>
      </c>
      <c r="J61" s="247">
        <f t="shared" si="17"/>
        <v>1.8826292367579416E-3</v>
      </c>
      <c r="K61" s="215">
        <f t="shared" si="18"/>
        <v>1.0473223845316748E-3</v>
      </c>
      <c r="L61" s="52">
        <f t="shared" si="19"/>
        <v>-0.39703441407540041</v>
      </c>
      <c r="N61" s="27">
        <f t="shared" si="20"/>
        <v>4.3847646773413942</v>
      </c>
      <c r="O61" s="152">
        <f t="shared" si="20"/>
        <v>3.3715582138792168</v>
      </c>
      <c r="P61" s="52">
        <f t="shared" si="7"/>
        <v>-0.23107430797780301</v>
      </c>
    </row>
    <row r="62" spans="1:16" ht="26.25" customHeight="1" thickBot="1" x14ac:dyDescent="0.3">
      <c r="A62" s="12" t="s">
        <v>18</v>
      </c>
      <c r="B62" s="17">
        <v>121446.70000000001</v>
      </c>
      <c r="C62" s="145">
        <v>134088.49000000005</v>
      </c>
      <c r="D62" s="253">
        <f>SUM(D39:D61)</f>
        <v>0.99999999999999989</v>
      </c>
      <c r="E62" s="254">
        <f>SUM(E39:E61)</f>
        <v>1</v>
      </c>
      <c r="F62" s="57">
        <f t="shared" si="21"/>
        <v>0.10409331830342064</v>
      </c>
      <c r="G62" s="1"/>
      <c r="H62" s="17">
        <v>28801.210000000006</v>
      </c>
      <c r="I62" s="145">
        <v>31216.749000000007</v>
      </c>
      <c r="J62" s="253">
        <f>SUM(J39:J61)</f>
        <v>1</v>
      </c>
      <c r="K62" s="254">
        <f>SUM(K39:K61)</f>
        <v>1</v>
      </c>
      <c r="L62" s="57">
        <f t="shared" si="19"/>
        <v>8.3869358266545055E-2</v>
      </c>
      <c r="M62" s="1"/>
      <c r="N62" s="29">
        <f t="shared" si="20"/>
        <v>2.3715103004033873</v>
      </c>
      <c r="O62" s="146">
        <f t="shared" si="20"/>
        <v>2.3280707389575346</v>
      </c>
      <c r="P62" s="57">
        <f t="shared" si="7"/>
        <v>-1.8317256070304124E-2</v>
      </c>
    </row>
    <row r="63" spans="1:16" x14ac:dyDescent="0.25">
      <c r="C63" s="2"/>
      <c r="D63" s="2"/>
      <c r="E63" s="2"/>
      <c r="F63" s="2"/>
      <c r="G63" s="2"/>
      <c r="H63" s="2"/>
      <c r="I63" s="2"/>
      <c r="J63" s="2"/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8"/>
      <c r="D65" s="366" t="s">
        <v>104</v>
      </c>
      <c r="E65" s="358"/>
      <c r="F65" s="130" t="s">
        <v>0</v>
      </c>
      <c r="H65" s="375" t="s">
        <v>19</v>
      </c>
      <c r="I65" s="376"/>
      <c r="J65" s="366" t="s">
        <v>104</v>
      </c>
      <c r="K65" s="359"/>
      <c r="L65" s="130" t="s">
        <v>0</v>
      </c>
      <c r="N65" s="357" t="s">
        <v>22</v>
      </c>
      <c r="O65" s="358"/>
      <c r="P65" s="130" t="s">
        <v>0</v>
      </c>
    </row>
    <row r="66" spans="1:16" x14ac:dyDescent="0.25">
      <c r="A66" s="373"/>
      <c r="B66" s="367" t="str">
        <f>B5</f>
        <v>jan-set</v>
      </c>
      <c r="C66" s="361"/>
      <c r="D66" s="367" t="str">
        <f>B5</f>
        <v>jan-set</v>
      </c>
      <c r="E66" s="361"/>
      <c r="F66" s="131" t="str">
        <f>F37</f>
        <v>2024/2023</v>
      </c>
      <c r="H66" s="355" t="str">
        <f>B5</f>
        <v>jan-set</v>
      </c>
      <c r="I66" s="361"/>
      <c r="J66" s="367" t="str">
        <f>B5</f>
        <v>jan-set</v>
      </c>
      <c r="K66" s="356"/>
      <c r="L66" s="131" t="str">
        <f>L37</f>
        <v>2024/2023</v>
      </c>
      <c r="N66" s="355" t="str">
        <f>B5</f>
        <v>jan-set</v>
      </c>
      <c r="O66" s="356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187</v>
      </c>
      <c r="B68" s="39">
        <v>51620.53</v>
      </c>
      <c r="C68" s="147">
        <v>53870.69</v>
      </c>
      <c r="D68" s="247">
        <f>B68/$B$96</f>
        <v>0.33840458625940728</v>
      </c>
      <c r="E68" s="246">
        <f>C68/$C$96</f>
        <v>0.25752325650933439</v>
      </c>
      <c r="F68" s="61">
        <f t="shared" ref="F68:F94" si="36">(C68-B68)/B68</f>
        <v>4.3590408699794511E-2</v>
      </c>
      <c r="H68" s="19">
        <v>15467.311999999998</v>
      </c>
      <c r="I68" s="147">
        <v>15982.164999999999</v>
      </c>
      <c r="J68" s="245">
        <f>H68/$H$96</f>
        <v>0.36396766878316011</v>
      </c>
      <c r="K68" s="246">
        <f>I68/$I$96</f>
        <v>0.29012351651558532</v>
      </c>
      <c r="L68" s="61">
        <f t="shared" ref="L68:L96" si="37">(I68-H68)/H68</f>
        <v>3.3286520631380621E-2</v>
      </c>
      <c r="N68" s="41">
        <f t="shared" ref="N68:O96" si="38">(H68/B68)*10</f>
        <v>2.9963489332635671</v>
      </c>
      <c r="O68" s="149">
        <f t="shared" si="38"/>
        <v>2.9667644873306798</v>
      </c>
      <c r="P68" s="61">
        <f t="shared" si="7"/>
        <v>-9.8734982446335162E-3</v>
      </c>
    </row>
    <row r="69" spans="1:16" ht="20.100000000000001" customHeight="1" x14ac:dyDescent="0.25">
      <c r="A69" s="38" t="s">
        <v>192</v>
      </c>
      <c r="B69" s="19">
        <v>19813.780000000002</v>
      </c>
      <c r="C69" s="140">
        <v>63064.32</v>
      </c>
      <c r="D69" s="247">
        <f t="shared" ref="D69:D95" si="39">B69/$B$96</f>
        <v>0.12989161527661416</v>
      </c>
      <c r="E69" s="215">
        <f t="shared" ref="E69:E95" si="40">C69/$C$96</f>
        <v>0.30147245294141856</v>
      </c>
      <c r="F69" s="52">
        <f t="shared" si="36"/>
        <v>2.1828515306014293</v>
      </c>
      <c r="H69" s="19">
        <v>3736.2780000000002</v>
      </c>
      <c r="I69" s="140">
        <v>12315.36</v>
      </c>
      <c r="J69" s="214">
        <f t="shared" ref="J69:J96" si="41">H69/$H$96</f>
        <v>8.7919891548435061E-2</v>
      </c>
      <c r="K69" s="215">
        <f t="shared" ref="K69:K96" si="42">I69/$I$96</f>
        <v>0.22356017162602057</v>
      </c>
      <c r="L69" s="52">
        <f t="shared" si="37"/>
        <v>2.2961572987877239</v>
      </c>
      <c r="N69" s="40">
        <f t="shared" si="38"/>
        <v>1.8856967221802199</v>
      </c>
      <c r="O69" s="143">
        <f t="shared" si="38"/>
        <v>1.9528253059733303</v>
      </c>
      <c r="P69" s="52">
        <f t="shared" si="7"/>
        <v>3.5598822972708527E-2</v>
      </c>
    </row>
    <row r="70" spans="1:16" ht="20.100000000000001" customHeight="1" x14ac:dyDescent="0.25">
      <c r="A70" s="38" t="s">
        <v>188</v>
      </c>
      <c r="B70" s="19">
        <v>22168.47</v>
      </c>
      <c r="C70" s="140">
        <v>30307.519999999997</v>
      </c>
      <c r="D70" s="247">
        <f t="shared" si="39"/>
        <v>0.14532806847109248</v>
      </c>
      <c r="E70" s="215">
        <f t="shared" si="40"/>
        <v>0.14488196173321302</v>
      </c>
      <c r="F70" s="52">
        <f t="shared" si="36"/>
        <v>0.36714531945596585</v>
      </c>
      <c r="H70" s="19">
        <v>5357.5520000000006</v>
      </c>
      <c r="I70" s="140">
        <v>7538.8529999999992</v>
      </c>
      <c r="J70" s="214">
        <f t="shared" si="41"/>
        <v>0.12607075565712761</v>
      </c>
      <c r="K70" s="215">
        <f t="shared" si="42"/>
        <v>0.1368524566511527</v>
      </c>
      <c r="L70" s="52">
        <f t="shared" si="37"/>
        <v>0.40714509163886758</v>
      </c>
      <c r="N70" s="40">
        <f t="shared" si="38"/>
        <v>2.4167441415668289</v>
      </c>
      <c r="O70" s="143">
        <f t="shared" si="38"/>
        <v>2.4874529489710802</v>
      </c>
      <c r="P70" s="52">
        <f t="shared" si="7"/>
        <v>2.9257878890898703E-2</v>
      </c>
    </row>
    <row r="71" spans="1:16" ht="20.100000000000001" customHeight="1" x14ac:dyDescent="0.25">
      <c r="A71" s="38" t="s">
        <v>189</v>
      </c>
      <c r="B71" s="19">
        <v>16867.88</v>
      </c>
      <c r="C71" s="140">
        <v>18282.100000000002</v>
      </c>
      <c r="D71" s="247">
        <f t="shared" si="39"/>
        <v>0.11057941389740344</v>
      </c>
      <c r="E71" s="215">
        <f t="shared" si="40"/>
        <v>8.7395686370998829E-2</v>
      </c>
      <c r="F71" s="52">
        <f t="shared" si="36"/>
        <v>8.3841004323009241E-2</v>
      </c>
      <c r="H71" s="19">
        <v>4986.1679999999997</v>
      </c>
      <c r="I71" s="140">
        <v>5275.7420000000002</v>
      </c>
      <c r="J71" s="214">
        <f t="shared" si="41"/>
        <v>0.11733156628127706</v>
      </c>
      <c r="K71" s="215">
        <f t="shared" si="42"/>
        <v>9.5770305291490054E-2</v>
      </c>
      <c r="L71" s="52">
        <f t="shared" si="37"/>
        <v>5.8075459952412464E-2</v>
      </c>
      <c r="N71" s="40">
        <f t="shared" si="38"/>
        <v>2.9560134409303358</v>
      </c>
      <c r="O71" s="143">
        <f t="shared" si="38"/>
        <v>2.8857417911509069</v>
      </c>
      <c r="P71" s="52">
        <f t="shared" si="7"/>
        <v>-2.3772439193413326E-2</v>
      </c>
    </row>
    <row r="72" spans="1:16" ht="20.100000000000001" customHeight="1" x14ac:dyDescent="0.25">
      <c r="A72" s="38" t="s">
        <v>190</v>
      </c>
      <c r="B72" s="19">
        <v>11343.48</v>
      </c>
      <c r="C72" s="140">
        <v>11044.369999999999</v>
      </c>
      <c r="D72" s="247">
        <f t="shared" si="39"/>
        <v>7.4363545979513598E-2</v>
      </c>
      <c r="E72" s="215">
        <f t="shared" si="40"/>
        <v>5.2796467401735478E-2</v>
      </c>
      <c r="F72" s="52">
        <f t="shared" si="36"/>
        <v>-2.6368451304185365E-2</v>
      </c>
      <c r="H72" s="19">
        <v>4045.828</v>
      </c>
      <c r="I72" s="140">
        <v>4133.9790000000003</v>
      </c>
      <c r="J72" s="214">
        <f t="shared" si="41"/>
        <v>9.5204039684312014E-2</v>
      </c>
      <c r="K72" s="215">
        <f t="shared" si="42"/>
        <v>7.5043933327029411E-2</v>
      </c>
      <c r="L72" s="52">
        <f t="shared" si="37"/>
        <v>2.178812346941103E-2</v>
      </c>
      <c r="N72" s="40">
        <f t="shared" si="38"/>
        <v>3.5666550300260589</v>
      </c>
      <c r="O72" s="143">
        <f t="shared" si="38"/>
        <v>3.7430645659281616</v>
      </c>
      <c r="P72" s="52">
        <f t="shared" ref="P72:P78" si="43">(O72-N72)/N72</f>
        <v>4.9460778913853587E-2</v>
      </c>
    </row>
    <row r="73" spans="1:16" ht="20.100000000000001" customHeight="1" x14ac:dyDescent="0.25">
      <c r="A73" s="38" t="s">
        <v>193</v>
      </c>
      <c r="B73" s="19">
        <v>5908.83</v>
      </c>
      <c r="C73" s="140">
        <v>5277.2</v>
      </c>
      <c r="D73" s="247">
        <f t="shared" si="39"/>
        <v>3.8736044969456408E-2</v>
      </c>
      <c r="E73" s="215">
        <f t="shared" si="40"/>
        <v>2.5227108270769495E-2</v>
      </c>
      <c r="F73" s="52">
        <f t="shared" si="36"/>
        <v>-0.10689595063658966</v>
      </c>
      <c r="H73" s="19">
        <v>1854.086</v>
      </c>
      <c r="I73" s="140">
        <v>1665.836</v>
      </c>
      <c r="J73" s="214">
        <f t="shared" si="41"/>
        <v>4.3629258861752729E-2</v>
      </c>
      <c r="K73" s="215">
        <f t="shared" si="42"/>
        <v>3.0239845368775546E-2</v>
      </c>
      <c r="L73" s="52">
        <f t="shared" si="37"/>
        <v>-0.10153250712210761</v>
      </c>
      <c r="N73" s="40">
        <f t="shared" si="38"/>
        <v>3.1378225469339953</v>
      </c>
      <c r="O73" s="143">
        <f t="shared" si="38"/>
        <v>3.1566664140074288</v>
      </c>
      <c r="P73" s="52">
        <f t="shared" si="43"/>
        <v>6.0053960323046352E-3</v>
      </c>
    </row>
    <row r="74" spans="1:16" ht="20.100000000000001" customHeight="1" x14ac:dyDescent="0.25">
      <c r="A74" s="38" t="s">
        <v>195</v>
      </c>
      <c r="B74" s="19">
        <v>1577.36</v>
      </c>
      <c r="C74" s="140">
        <v>2570.59</v>
      </c>
      <c r="D74" s="247">
        <f t="shared" si="39"/>
        <v>1.0340572988734106E-2</v>
      </c>
      <c r="E74" s="215">
        <f t="shared" si="40"/>
        <v>1.2288439371211506E-2</v>
      </c>
      <c r="F74" s="52">
        <f t="shared" si="36"/>
        <v>0.62967870365674306</v>
      </c>
      <c r="H74" s="19">
        <v>659.62</v>
      </c>
      <c r="I74" s="140">
        <v>1242.6469999999999</v>
      </c>
      <c r="J74" s="214">
        <f t="shared" si="41"/>
        <v>1.5521789027256198E-2</v>
      </c>
      <c r="K74" s="215">
        <f t="shared" si="42"/>
        <v>2.2557714641761147E-2</v>
      </c>
      <c r="L74" s="52">
        <f t="shared" si="37"/>
        <v>0.88388314484096897</v>
      </c>
      <c r="N74" s="40">
        <f t="shared" si="38"/>
        <v>4.1817974336866666</v>
      </c>
      <c r="O74" s="143">
        <f t="shared" si="38"/>
        <v>4.834092562407851</v>
      </c>
      <c r="P74" s="52">
        <f t="shared" si="43"/>
        <v>0.15598439165574837</v>
      </c>
    </row>
    <row r="75" spans="1:16" ht="20.100000000000001" customHeight="1" x14ac:dyDescent="0.25">
      <c r="A75" s="38" t="s">
        <v>196</v>
      </c>
      <c r="B75" s="19">
        <v>3938.5699999999997</v>
      </c>
      <c r="C75" s="140">
        <v>4237.3600000000006</v>
      </c>
      <c r="D75" s="247">
        <f t="shared" si="39"/>
        <v>2.5819768826544662E-2</v>
      </c>
      <c r="E75" s="215">
        <f t="shared" si="40"/>
        <v>2.0256260801604607E-2</v>
      </c>
      <c r="F75" s="52">
        <f t="shared" si="36"/>
        <v>7.5862559253739525E-2</v>
      </c>
      <c r="H75" s="19">
        <v>1173.1329999999998</v>
      </c>
      <c r="I75" s="140">
        <v>1232.1080000000002</v>
      </c>
      <c r="J75" s="214">
        <f t="shared" si="41"/>
        <v>2.76054742532248E-2</v>
      </c>
      <c r="K75" s="215">
        <f t="shared" si="42"/>
        <v>2.236640065266407E-2</v>
      </c>
      <c r="L75" s="52">
        <f t="shared" si="37"/>
        <v>5.0271367355619843E-2</v>
      </c>
      <c r="N75" s="40">
        <f t="shared" ref="N75" si="44">(H75/B75)*10</f>
        <v>2.9785759806224084</v>
      </c>
      <c r="O75" s="143">
        <f t="shared" ref="O75" si="45">(I75/C75)*10</f>
        <v>2.9077255649744185</v>
      </c>
      <c r="P75" s="52">
        <f t="shared" ref="P75" si="46">(O75-N75)/N75</f>
        <v>-2.3786673937115702E-2</v>
      </c>
    </row>
    <row r="76" spans="1:16" ht="20.100000000000001" customHeight="1" x14ac:dyDescent="0.25">
      <c r="A76" s="38" t="s">
        <v>199</v>
      </c>
      <c r="B76" s="19">
        <v>4019.0200000000004</v>
      </c>
      <c r="C76" s="140">
        <v>6237.64</v>
      </c>
      <c r="D76" s="247">
        <f t="shared" si="39"/>
        <v>2.6347168467047571E-2</v>
      </c>
      <c r="E76" s="215">
        <f t="shared" si="40"/>
        <v>2.9818392259926219E-2</v>
      </c>
      <c r="F76" s="52">
        <f t="shared" si="36"/>
        <v>0.55203009688929128</v>
      </c>
      <c r="H76" s="19">
        <v>829.31700000000001</v>
      </c>
      <c r="I76" s="140">
        <v>1226.5350000000003</v>
      </c>
      <c r="J76" s="214">
        <f t="shared" si="41"/>
        <v>1.9514998803427774E-2</v>
      </c>
      <c r="K76" s="215">
        <f t="shared" si="42"/>
        <v>2.2265234236378086E-2</v>
      </c>
      <c r="L76" s="52">
        <f t="shared" si="37"/>
        <v>0.47897004402417931</v>
      </c>
      <c r="N76" s="40">
        <f t="shared" si="38"/>
        <v>2.0634806495115723</v>
      </c>
      <c r="O76" s="143">
        <f t="shared" si="38"/>
        <v>1.9663446431663263</v>
      </c>
      <c r="P76" s="52">
        <f t="shared" si="43"/>
        <v>-4.7073863458927119E-2</v>
      </c>
    </row>
    <row r="77" spans="1:16" ht="20.100000000000001" customHeight="1" x14ac:dyDescent="0.25">
      <c r="A77" s="38" t="s">
        <v>208</v>
      </c>
      <c r="B77" s="19">
        <v>2845.33</v>
      </c>
      <c r="C77" s="140">
        <v>2723.62</v>
      </c>
      <c r="D77" s="247">
        <f t="shared" si="39"/>
        <v>1.865290266143101E-2</v>
      </c>
      <c r="E77" s="215">
        <f t="shared" si="40"/>
        <v>1.3019983443574851E-2</v>
      </c>
      <c r="F77" s="52">
        <f t="shared" si="36"/>
        <v>-4.2775354704023799E-2</v>
      </c>
      <c r="H77" s="19">
        <v>656.29899999999998</v>
      </c>
      <c r="I77" s="140">
        <v>685.93300000000011</v>
      </c>
      <c r="J77" s="214">
        <f t="shared" si="41"/>
        <v>1.5443641212818313E-2</v>
      </c>
      <c r="K77" s="215">
        <f t="shared" si="42"/>
        <v>1.2451710644589454E-2</v>
      </c>
      <c r="L77" s="52">
        <f t="shared" si="37"/>
        <v>4.5153199989639063E-2</v>
      </c>
      <c r="N77" s="40">
        <f t="shared" si="38"/>
        <v>2.3065830676933783</v>
      </c>
      <c r="O77" s="143">
        <f t="shared" si="38"/>
        <v>2.5184607250644371</v>
      </c>
      <c r="P77" s="52">
        <f t="shared" si="43"/>
        <v>9.1857804879726265E-2</v>
      </c>
    </row>
    <row r="78" spans="1:16" ht="20.100000000000001" customHeight="1" x14ac:dyDescent="0.25">
      <c r="A78" s="38" t="s">
        <v>194</v>
      </c>
      <c r="B78" s="19">
        <v>374.71999999999997</v>
      </c>
      <c r="C78" s="140">
        <v>344.91</v>
      </c>
      <c r="D78" s="247">
        <f t="shared" si="39"/>
        <v>2.4565219799782194E-3</v>
      </c>
      <c r="E78" s="215">
        <f t="shared" si="40"/>
        <v>1.6488065477281715E-3</v>
      </c>
      <c r="F78" s="52">
        <f t="shared" si="36"/>
        <v>-7.955273270708782E-2</v>
      </c>
      <c r="H78" s="19">
        <v>451.642</v>
      </c>
      <c r="I78" s="140">
        <v>465.28199999999998</v>
      </c>
      <c r="J78" s="214">
        <f t="shared" si="41"/>
        <v>1.0627773323804681E-2</v>
      </c>
      <c r="K78" s="215">
        <f t="shared" si="42"/>
        <v>8.446243047259527E-3</v>
      </c>
      <c r="L78" s="52">
        <f t="shared" si="37"/>
        <v>3.0200911341283554E-2</v>
      </c>
      <c r="N78" s="40">
        <f t="shared" si="38"/>
        <v>12.052786080273272</v>
      </c>
      <c r="O78" s="143">
        <f t="shared" si="38"/>
        <v>13.489953901017655</v>
      </c>
      <c r="P78" s="52">
        <f t="shared" si="43"/>
        <v>0.11923946971037575</v>
      </c>
    </row>
    <row r="79" spans="1:16" ht="20.100000000000001" customHeight="1" x14ac:dyDescent="0.25">
      <c r="A79" s="38" t="s">
        <v>206</v>
      </c>
      <c r="B79" s="19">
        <v>499.31</v>
      </c>
      <c r="C79" s="140">
        <v>947.46999999999991</v>
      </c>
      <c r="D79" s="247">
        <f t="shared" si="39"/>
        <v>3.2732866935923487E-3</v>
      </c>
      <c r="E79" s="215">
        <f t="shared" si="40"/>
        <v>4.5292822468934232E-3</v>
      </c>
      <c r="F79" s="52">
        <f t="shared" si="36"/>
        <v>0.89755863091065657</v>
      </c>
      <c r="H79" s="19">
        <v>243.172</v>
      </c>
      <c r="I79" s="140">
        <v>328.81400000000008</v>
      </c>
      <c r="J79" s="214">
        <f t="shared" si="41"/>
        <v>5.722180166362366E-3</v>
      </c>
      <c r="K79" s="215">
        <f t="shared" si="42"/>
        <v>5.9689456315559063E-3</v>
      </c>
      <c r="L79" s="52">
        <f t="shared" si="37"/>
        <v>0.35218692941621604</v>
      </c>
      <c r="N79" s="40">
        <f t="shared" ref="N79:N89" si="47">(H79/B79)*10</f>
        <v>4.8701608219342694</v>
      </c>
      <c r="O79" s="143">
        <f t="shared" ref="O79:O89" si="48">(I79/C79)*10</f>
        <v>3.4704423359050955</v>
      </c>
      <c r="P79" s="52">
        <f t="shared" ref="P79:P89" si="49">(O79-N79)/N79</f>
        <v>-0.28740703586729838</v>
      </c>
    </row>
    <row r="80" spans="1:16" ht="20.100000000000001" customHeight="1" x14ac:dyDescent="0.25">
      <c r="A80" s="38" t="s">
        <v>210</v>
      </c>
      <c r="B80" s="19">
        <v>986.17000000000007</v>
      </c>
      <c r="C80" s="140">
        <v>813.91</v>
      </c>
      <c r="D80" s="247">
        <f t="shared" si="39"/>
        <v>6.4649559164045717E-3</v>
      </c>
      <c r="E80" s="215">
        <f t="shared" si="40"/>
        <v>3.890812493872129E-3</v>
      </c>
      <c r="F80" s="52">
        <f t="shared" si="36"/>
        <v>-0.17467576584158928</v>
      </c>
      <c r="H80" s="19">
        <v>310.01300000000003</v>
      </c>
      <c r="I80" s="140">
        <v>258.34699999999998</v>
      </c>
      <c r="J80" s="214">
        <f t="shared" si="41"/>
        <v>7.29504317896179E-3</v>
      </c>
      <c r="K80" s="215">
        <f t="shared" si="42"/>
        <v>4.6897613759620121E-3</v>
      </c>
      <c r="L80" s="52">
        <f t="shared" si="37"/>
        <v>-0.16665752726498581</v>
      </c>
      <c r="N80" s="40">
        <f t="shared" si="47"/>
        <v>3.14360607197542</v>
      </c>
      <c r="O80" s="143">
        <f t="shared" si="48"/>
        <v>3.1741470187121426</v>
      </c>
      <c r="P80" s="52">
        <f t="shared" si="49"/>
        <v>9.7152588579684437E-3</v>
      </c>
    </row>
    <row r="81" spans="1:16" ht="20.100000000000001" customHeight="1" x14ac:dyDescent="0.25">
      <c r="A81" s="38" t="s">
        <v>211</v>
      </c>
      <c r="B81" s="19">
        <v>802.81</v>
      </c>
      <c r="C81" s="140">
        <v>970.33</v>
      </c>
      <c r="D81" s="247">
        <f t="shared" si="39"/>
        <v>5.2629174069873889E-3</v>
      </c>
      <c r="E81" s="215">
        <f t="shared" si="40"/>
        <v>4.638562110281165E-3</v>
      </c>
      <c r="F81" s="52">
        <f t="shared" si="36"/>
        <v>0.20866705696241963</v>
      </c>
      <c r="H81" s="19">
        <v>208.24099999999999</v>
      </c>
      <c r="I81" s="140">
        <v>256.178</v>
      </c>
      <c r="J81" s="214">
        <f t="shared" si="41"/>
        <v>4.9002044644262718E-3</v>
      </c>
      <c r="K81" s="215">
        <f t="shared" si="42"/>
        <v>4.65038761731778E-3</v>
      </c>
      <c r="L81" s="52">
        <f t="shared" si="37"/>
        <v>0.23019962447356676</v>
      </c>
      <c r="N81" s="40">
        <f t="shared" si="47"/>
        <v>2.593901421257832</v>
      </c>
      <c r="O81" s="143">
        <f t="shared" si="48"/>
        <v>2.6401121268022214</v>
      </c>
      <c r="P81" s="52">
        <f t="shared" si="49"/>
        <v>1.7815135596780309E-2</v>
      </c>
    </row>
    <row r="82" spans="1:16" ht="20.100000000000001" customHeight="1" x14ac:dyDescent="0.25">
      <c r="A82" s="38" t="s">
        <v>191</v>
      </c>
      <c r="B82" s="19">
        <v>736.19</v>
      </c>
      <c r="C82" s="140">
        <v>812.56</v>
      </c>
      <c r="D82" s="247">
        <f t="shared" si="39"/>
        <v>4.8261819930619284E-3</v>
      </c>
      <c r="E82" s="215">
        <f t="shared" si="40"/>
        <v>3.884358958632695E-3</v>
      </c>
      <c r="F82" s="52">
        <f t="shared" si="36"/>
        <v>0.10373680707426057</v>
      </c>
      <c r="H82" s="19">
        <v>227.60300000000001</v>
      </c>
      <c r="I82" s="140">
        <v>214.58500000000001</v>
      </c>
      <c r="J82" s="214">
        <f t="shared" si="41"/>
        <v>5.3558196355031574E-3</v>
      </c>
      <c r="K82" s="215">
        <f t="shared" si="42"/>
        <v>3.8953517743995809E-3</v>
      </c>
      <c r="L82" s="52">
        <f t="shared" si="37"/>
        <v>-5.7196082652689113E-2</v>
      </c>
      <c r="N82" s="40">
        <f t="shared" si="47"/>
        <v>3.0916339531914314</v>
      </c>
      <c r="O82" s="143">
        <f t="shared" si="48"/>
        <v>2.6408511371467958</v>
      </c>
      <c r="P82" s="52">
        <f t="shared" si="49"/>
        <v>-0.14580730541508694</v>
      </c>
    </row>
    <row r="83" spans="1:16" ht="20.100000000000001" customHeight="1" x14ac:dyDescent="0.25">
      <c r="A83" s="38" t="s">
        <v>212</v>
      </c>
      <c r="B83" s="19">
        <v>631.49</v>
      </c>
      <c r="C83" s="140">
        <v>1041.72</v>
      </c>
      <c r="D83" s="247">
        <f t="shared" si="39"/>
        <v>4.1398085640917109E-3</v>
      </c>
      <c r="E83" s="215">
        <f t="shared" si="40"/>
        <v>4.9798346145353591E-3</v>
      </c>
      <c r="F83" s="52">
        <f t="shared" si="36"/>
        <v>0.64962232181032165</v>
      </c>
      <c r="H83" s="19">
        <v>126.09900000000002</v>
      </c>
      <c r="I83" s="140">
        <v>209.33199999999999</v>
      </c>
      <c r="J83" s="214">
        <f t="shared" si="41"/>
        <v>2.9672873389951482E-3</v>
      </c>
      <c r="K83" s="215">
        <f t="shared" si="42"/>
        <v>3.7999943036028288E-3</v>
      </c>
      <c r="L83" s="52">
        <f t="shared" si="37"/>
        <v>0.66006074592185482</v>
      </c>
      <c r="N83" s="40">
        <f t="shared" si="47"/>
        <v>1.9968487228618035</v>
      </c>
      <c r="O83" s="143">
        <f t="shared" si="48"/>
        <v>2.0094843144031023</v>
      </c>
      <c r="P83" s="52">
        <f t="shared" si="49"/>
        <v>6.3277660428827888E-3</v>
      </c>
    </row>
    <row r="84" spans="1:16" ht="20.100000000000001" customHeight="1" x14ac:dyDescent="0.25">
      <c r="A84" s="38" t="s">
        <v>202</v>
      </c>
      <c r="B84" s="19">
        <v>408.43</v>
      </c>
      <c r="C84" s="140">
        <v>500.58</v>
      </c>
      <c r="D84" s="247">
        <f t="shared" si="39"/>
        <v>2.6775119349981436E-3</v>
      </c>
      <c r="E84" s="215">
        <f t="shared" si="40"/>
        <v>2.3929708667819664E-3</v>
      </c>
      <c r="F84" s="52">
        <f t="shared" si="36"/>
        <v>0.22562005729255924</v>
      </c>
      <c r="H84" s="19">
        <v>132.28200000000001</v>
      </c>
      <c r="I84" s="140">
        <v>158.547</v>
      </c>
      <c r="J84" s="214">
        <f t="shared" si="41"/>
        <v>3.1127820504282836E-3</v>
      </c>
      <c r="K84" s="215">
        <f t="shared" si="42"/>
        <v>2.8780965015063045E-3</v>
      </c>
      <c r="L84" s="52">
        <f t="shared" si="37"/>
        <v>0.19855309112350875</v>
      </c>
      <c r="N84" s="40">
        <f t="shared" si="47"/>
        <v>3.238792449134491</v>
      </c>
      <c r="O84" s="143">
        <f t="shared" si="48"/>
        <v>3.1672659714730909</v>
      </c>
      <c r="P84" s="52">
        <f t="shared" si="49"/>
        <v>-2.2084304191988084E-2</v>
      </c>
    </row>
    <row r="85" spans="1:16" ht="20.100000000000001" customHeight="1" x14ac:dyDescent="0.25">
      <c r="A85" s="38" t="s">
        <v>201</v>
      </c>
      <c r="B85" s="19">
        <v>376.44</v>
      </c>
      <c r="C85" s="140">
        <v>616.05999999999995</v>
      </c>
      <c r="D85" s="247">
        <f t="shared" si="39"/>
        <v>2.4677976466241486E-3</v>
      </c>
      <c r="E85" s="215">
        <f t="shared" si="40"/>
        <v>2.9450110515595873E-3</v>
      </c>
      <c r="F85" s="52">
        <f t="shared" si="36"/>
        <v>0.63654234406545518</v>
      </c>
      <c r="H85" s="19">
        <v>92.938000000000002</v>
      </c>
      <c r="I85" s="140">
        <v>153.13200000000001</v>
      </c>
      <c r="J85" s="214">
        <f t="shared" si="41"/>
        <v>2.1869622337332656E-3</v>
      </c>
      <c r="K85" s="215">
        <f t="shared" si="42"/>
        <v>2.7797982520556268E-3</v>
      </c>
      <c r="L85" s="52">
        <f t="shared" si="37"/>
        <v>0.6476790978932192</v>
      </c>
      <c r="N85" s="40">
        <f t="shared" si="47"/>
        <v>2.4688662203804062</v>
      </c>
      <c r="O85" s="143">
        <f t="shared" si="48"/>
        <v>2.4856669804889138</v>
      </c>
      <c r="P85" s="52">
        <f t="shared" si="49"/>
        <v>6.8050508244707295E-3</v>
      </c>
    </row>
    <row r="86" spans="1:16" ht="20.100000000000001" customHeight="1" x14ac:dyDescent="0.25">
      <c r="A86" s="38" t="s">
        <v>198</v>
      </c>
      <c r="B86" s="19">
        <v>692.25</v>
      </c>
      <c r="C86" s="140">
        <v>543.25</v>
      </c>
      <c r="D86" s="247">
        <f t="shared" si="39"/>
        <v>4.5381280439792983E-3</v>
      </c>
      <c r="E86" s="215">
        <f t="shared" si="40"/>
        <v>2.5969503843128036E-3</v>
      </c>
      <c r="F86" s="52">
        <f t="shared" si="36"/>
        <v>-0.21524015890213075</v>
      </c>
      <c r="H86" s="19">
        <v>161.93100000000001</v>
      </c>
      <c r="I86" s="140">
        <v>147.66500000000002</v>
      </c>
      <c r="J86" s="214">
        <f t="shared" si="41"/>
        <v>3.8104648418371542E-3</v>
      </c>
      <c r="K86" s="215">
        <f t="shared" si="42"/>
        <v>2.680556048962948E-3</v>
      </c>
      <c r="L86" s="52">
        <f t="shared" si="37"/>
        <v>-8.8099252150607293E-2</v>
      </c>
      <c r="N86" s="40">
        <f t="shared" si="47"/>
        <v>2.3391982665222102</v>
      </c>
      <c r="O86" s="143">
        <f t="shared" si="48"/>
        <v>2.7181776346065352</v>
      </c>
      <c r="P86" s="52">
        <f t="shared" si="49"/>
        <v>0.16201250381728882</v>
      </c>
    </row>
    <row r="87" spans="1:16" ht="20.100000000000001" customHeight="1" x14ac:dyDescent="0.25">
      <c r="A87" s="38" t="s">
        <v>203</v>
      </c>
      <c r="B87" s="19">
        <v>577.24</v>
      </c>
      <c r="C87" s="140">
        <v>461.11</v>
      </c>
      <c r="D87" s="247">
        <f t="shared" si="39"/>
        <v>3.784166171334937E-3</v>
      </c>
      <c r="E87" s="215">
        <f t="shared" si="40"/>
        <v>2.2042886179668235E-3</v>
      </c>
      <c r="F87" s="52">
        <f t="shared" si="36"/>
        <v>-0.20118148430462199</v>
      </c>
      <c r="H87" s="19">
        <v>176.23499999999996</v>
      </c>
      <c r="I87" s="140">
        <v>147.589</v>
      </c>
      <c r="J87" s="214">
        <f t="shared" si="41"/>
        <v>4.1470581383501034E-3</v>
      </c>
      <c r="K87" s="215">
        <f t="shared" si="42"/>
        <v>2.679176424409254E-3</v>
      </c>
      <c r="L87" s="52">
        <f t="shared" si="37"/>
        <v>-0.1625443300139017</v>
      </c>
      <c r="N87" s="40">
        <f t="shared" si="47"/>
        <v>3.0530628508072892</v>
      </c>
      <c r="O87" s="143">
        <f t="shared" si="48"/>
        <v>3.2007330138144914</v>
      </c>
      <c r="P87" s="52">
        <f t="shared" si="49"/>
        <v>4.8367875220176118E-2</v>
      </c>
    </row>
    <row r="88" spans="1:16" ht="20.100000000000001" customHeight="1" x14ac:dyDescent="0.25">
      <c r="A88" s="38" t="s">
        <v>200</v>
      </c>
      <c r="B88" s="19">
        <v>248.68000000000004</v>
      </c>
      <c r="C88" s="140">
        <v>230.70999999999998</v>
      </c>
      <c r="D88" s="247">
        <f t="shared" si="39"/>
        <v>1.6302516171567672E-3</v>
      </c>
      <c r="E88" s="215">
        <f t="shared" si="40"/>
        <v>1.1028852704368282E-3</v>
      </c>
      <c r="F88" s="52">
        <f t="shared" si="36"/>
        <v>-7.2261540936143051E-2</v>
      </c>
      <c r="H88" s="19">
        <v>97.496000000000009</v>
      </c>
      <c r="I88" s="140">
        <v>132.77600000000001</v>
      </c>
      <c r="J88" s="214">
        <f t="shared" si="41"/>
        <v>2.2942184030219979E-3</v>
      </c>
      <c r="K88" s="215">
        <f t="shared" si="42"/>
        <v>2.4102767071215547E-3</v>
      </c>
      <c r="L88" s="52">
        <f t="shared" si="37"/>
        <v>0.36186099942561745</v>
      </c>
      <c r="N88" s="40">
        <f t="shared" si="47"/>
        <v>3.920540453594981</v>
      </c>
      <c r="O88" s="143">
        <f t="shared" si="48"/>
        <v>5.7551038099778946</v>
      </c>
      <c r="P88" s="52">
        <f t="shared" si="49"/>
        <v>0.46793634145534485</v>
      </c>
    </row>
    <row r="89" spans="1:16" ht="20.100000000000001" customHeight="1" x14ac:dyDescent="0.25">
      <c r="A89" s="38" t="s">
        <v>236</v>
      </c>
      <c r="B89" s="19">
        <v>459.53999999999996</v>
      </c>
      <c r="C89" s="140">
        <v>398.15</v>
      </c>
      <c r="D89" s="247">
        <f t="shared" si="39"/>
        <v>3.0125696805059538E-3</v>
      </c>
      <c r="E89" s="215">
        <f t="shared" si="40"/>
        <v>1.9033148559855365E-3</v>
      </c>
      <c r="F89" s="52">
        <f t="shared" si="36"/>
        <v>-0.13359011185098141</v>
      </c>
      <c r="H89" s="19">
        <v>118.61500000000001</v>
      </c>
      <c r="I89" s="140">
        <v>109.96300000000001</v>
      </c>
      <c r="J89" s="214">
        <f t="shared" si="41"/>
        <v>2.7911782624359389E-3</v>
      </c>
      <c r="K89" s="215">
        <f t="shared" si="42"/>
        <v>1.9961533526029365E-3</v>
      </c>
      <c r="L89" s="52">
        <f t="shared" si="37"/>
        <v>-7.2941870758335789E-2</v>
      </c>
      <c r="N89" s="40">
        <f t="shared" si="47"/>
        <v>2.5811681246463856</v>
      </c>
      <c r="O89" s="143">
        <f t="shared" si="48"/>
        <v>2.7618485495416305</v>
      </c>
      <c r="P89" s="52">
        <f t="shared" si="49"/>
        <v>6.9999479371378709E-2</v>
      </c>
    </row>
    <row r="90" spans="1:16" ht="20.100000000000001" customHeight="1" x14ac:dyDescent="0.25">
      <c r="A90" s="38" t="s">
        <v>204</v>
      </c>
      <c r="B90" s="19">
        <v>354.29</v>
      </c>
      <c r="C90" s="140">
        <v>260.31</v>
      </c>
      <c r="D90" s="247">
        <f t="shared" si="39"/>
        <v>2.3225906604570972E-3</v>
      </c>
      <c r="E90" s="215">
        <f t="shared" si="40"/>
        <v>1.2443850060570012E-3</v>
      </c>
      <c r="F90" s="52">
        <f t="shared" si="36"/>
        <v>-0.26526292020661046</v>
      </c>
      <c r="H90" s="19">
        <v>122.97800000000001</v>
      </c>
      <c r="I90" s="140">
        <v>99.921999999999997</v>
      </c>
      <c r="J90" s="214">
        <f t="shared" si="41"/>
        <v>2.8938458066673431E-3</v>
      </c>
      <c r="K90" s="215">
        <f t="shared" si="42"/>
        <v>1.8138795349234799E-3</v>
      </c>
      <c r="L90" s="52">
        <f t="shared" si="37"/>
        <v>-0.18748068760266071</v>
      </c>
      <c r="N90" s="40">
        <f t="shared" ref="N90:N94" si="50">(H90/B90)*10</f>
        <v>3.4711112365576224</v>
      </c>
      <c r="O90" s="143">
        <f t="shared" ref="O90:O94" si="51">(I90/C90)*10</f>
        <v>3.8385770811724478</v>
      </c>
      <c r="P90" s="52">
        <f t="shared" ref="P90:P94" si="52">(O90-N90)/N90</f>
        <v>0.10586403591584387</v>
      </c>
    </row>
    <row r="91" spans="1:16" ht="20.100000000000001" customHeight="1" x14ac:dyDescent="0.25">
      <c r="A91" s="38" t="s">
        <v>209</v>
      </c>
      <c r="B91" s="19">
        <v>406.89000000000004</v>
      </c>
      <c r="C91" s="140">
        <v>372.51</v>
      </c>
      <c r="D91" s="247">
        <f t="shared" si="39"/>
        <v>2.6674162799779516E-3</v>
      </c>
      <c r="E91" s="215">
        <f t="shared" si="40"/>
        <v>1.7807454904010353E-3</v>
      </c>
      <c r="F91" s="52">
        <f t="shared" si="36"/>
        <v>-8.4494580844945932E-2</v>
      </c>
      <c r="H91" s="19">
        <v>75.974999999999994</v>
      </c>
      <c r="I91" s="140">
        <v>75.518000000000001</v>
      </c>
      <c r="J91" s="214">
        <f t="shared" si="41"/>
        <v>1.7877989165667953E-3</v>
      </c>
      <c r="K91" s="215">
        <f t="shared" si="42"/>
        <v>1.370874829550563E-3</v>
      </c>
      <c r="L91" s="52">
        <f t="shared" si="37"/>
        <v>-6.015136558078232E-3</v>
      </c>
      <c r="N91" s="40">
        <f t="shared" si="50"/>
        <v>1.8672122686721224</v>
      </c>
      <c r="O91" s="143">
        <f t="shared" si="51"/>
        <v>2.027274435585622</v>
      </c>
      <c r="P91" s="52">
        <f t="shared" si="52"/>
        <v>8.5722533853812261E-2</v>
      </c>
    </row>
    <row r="92" spans="1:16" ht="20.100000000000001" customHeight="1" x14ac:dyDescent="0.25">
      <c r="A92" s="38" t="s">
        <v>197</v>
      </c>
      <c r="B92" s="19">
        <v>197.4</v>
      </c>
      <c r="C92" s="140">
        <v>301.35000000000002</v>
      </c>
      <c r="D92" s="247">
        <f t="shared" si="39"/>
        <v>1.2940794162246494E-3</v>
      </c>
      <c r="E92" s="215">
        <f t="shared" si="40"/>
        <v>1.4405724773357818E-3</v>
      </c>
      <c r="F92" s="52">
        <f t="shared" si="36"/>
        <v>0.52659574468085113</v>
      </c>
      <c r="H92" s="19">
        <v>53.861999999999995</v>
      </c>
      <c r="I92" s="140">
        <v>74.802000000000007</v>
      </c>
      <c r="J92" s="214">
        <f t="shared" si="41"/>
        <v>1.2674488350657548E-3</v>
      </c>
      <c r="K92" s="215">
        <f t="shared" si="42"/>
        <v>1.3578773140183959E-3</v>
      </c>
      <c r="L92" s="52">
        <f t="shared" si="37"/>
        <v>0.38877130444469227</v>
      </c>
      <c r="N92" s="40">
        <f t="shared" si="50"/>
        <v>2.7285714285714278</v>
      </c>
      <c r="O92" s="143">
        <f t="shared" si="51"/>
        <v>2.4822299651567943</v>
      </c>
      <c r="P92" s="52">
        <f t="shared" si="52"/>
        <v>-9.0282211722640573E-2</v>
      </c>
    </row>
    <row r="93" spans="1:16" ht="20.100000000000001" customHeight="1" x14ac:dyDescent="0.25">
      <c r="A93" s="38" t="s">
        <v>229</v>
      </c>
      <c r="B93" s="19">
        <v>122.31</v>
      </c>
      <c r="C93" s="140">
        <v>271.72000000000003</v>
      </c>
      <c r="D93" s="247">
        <f t="shared" si="39"/>
        <v>8.0181789968813001E-4</v>
      </c>
      <c r="E93" s="215">
        <f t="shared" si="40"/>
        <v>1.2989293298213992E-3</v>
      </c>
      <c r="F93" s="52">
        <f t="shared" si="36"/>
        <v>1.2215681465129591</v>
      </c>
      <c r="H93" s="19">
        <v>31.112000000000002</v>
      </c>
      <c r="I93" s="140">
        <v>72.558999999999997</v>
      </c>
      <c r="J93" s="214">
        <f t="shared" si="41"/>
        <v>7.3210924504410848E-4</v>
      </c>
      <c r="K93" s="215">
        <f t="shared" si="42"/>
        <v>1.317160236729777E-3</v>
      </c>
      <c r="L93" s="52">
        <f t="shared" si="37"/>
        <v>1.3321869375160706</v>
      </c>
      <c r="N93" s="40">
        <f t="shared" si="50"/>
        <v>2.5437004333251574</v>
      </c>
      <c r="O93" s="143">
        <f t="shared" si="51"/>
        <v>2.6703591932872071</v>
      </c>
      <c r="P93" s="52">
        <f t="shared" si="52"/>
        <v>4.9793111760601361E-2</v>
      </c>
    </row>
    <row r="94" spans="1:16" ht="20.100000000000001" customHeight="1" x14ac:dyDescent="0.25">
      <c r="A94" s="38" t="s">
        <v>240</v>
      </c>
      <c r="B94" s="19">
        <v>18.989999999999998</v>
      </c>
      <c r="C94" s="140">
        <v>151.84</v>
      </c>
      <c r="D94" s="247">
        <f t="shared" si="39"/>
        <v>1.2449122651522841E-4</v>
      </c>
      <c r="E94" s="215">
        <f t="shared" si="40"/>
        <v>7.2585540055969833E-4</v>
      </c>
      <c r="F94" s="52">
        <f t="shared" si="36"/>
        <v>6.9957872564507637</v>
      </c>
      <c r="H94" s="19">
        <v>5.5229999999999997</v>
      </c>
      <c r="I94" s="140">
        <v>64.978999999999999</v>
      </c>
      <c r="J94" s="214">
        <f t="shared" si="41"/>
        <v>1.299639804698705E-4</v>
      </c>
      <c r="K94" s="215">
        <f t="shared" si="42"/>
        <v>1.1795608404534816E-3</v>
      </c>
      <c r="L94" s="52">
        <f t="shared" si="37"/>
        <v>10.765163860220895</v>
      </c>
      <c r="N94" s="40">
        <f t="shared" si="50"/>
        <v>2.9083728278041079</v>
      </c>
      <c r="O94" s="143">
        <f t="shared" si="51"/>
        <v>4.2794388830347732</v>
      </c>
      <c r="P94" s="52">
        <f t="shared" si="52"/>
        <v>0.47142032208637208</v>
      </c>
    </row>
    <row r="95" spans="1:16" ht="20.100000000000001" customHeight="1" thickBot="1" x14ac:dyDescent="0.3">
      <c r="A95" s="8" t="s">
        <v>17</v>
      </c>
      <c r="B95" s="19">
        <f>B96-SUM(B68:B94)</f>
        <v>4544.469999999943</v>
      </c>
      <c r="C95" s="140">
        <f>C96-SUM(C68:C94)</f>
        <v>2533.7700000000186</v>
      </c>
      <c r="D95" s="247">
        <f t="shared" si="39"/>
        <v>2.9791819071177093E-2</v>
      </c>
      <c r="E95" s="215">
        <f t="shared" si="40"/>
        <v>1.2112425173051635E-2</v>
      </c>
      <c r="F95" s="52">
        <f>(C95-B95)/B95</f>
        <v>-0.44244983463417065</v>
      </c>
      <c r="H95" s="19">
        <f>H96-SUM(H68:H94)</f>
        <v>1095.0799999999872</v>
      </c>
      <c r="I95" s="140">
        <f>I96-SUM(I68:I94)</f>
        <v>818.30300000001444</v>
      </c>
      <c r="J95" s="214">
        <f t="shared" si="41"/>
        <v>2.576877706553397E-2</v>
      </c>
      <c r="K95" s="215">
        <f t="shared" si="42"/>
        <v>1.48546172521218E-2</v>
      </c>
      <c r="L95" s="52">
        <f t="shared" si="37"/>
        <v>-0.25274591810641778</v>
      </c>
      <c r="N95" s="40">
        <f t="shared" si="38"/>
        <v>2.4096979405739303</v>
      </c>
      <c r="O95" s="143">
        <f t="shared" si="38"/>
        <v>3.2295867422852447</v>
      </c>
      <c r="P95" s="52">
        <f>(O95-N95)/N95</f>
        <v>0.34024546724559063</v>
      </c>
    </row>
    <row r="96" spans="1:16" ht="26.25" customHeight="1" thickBot="1" x14ac:dyDescent="0.3">
      <c r="A96" s="12" t="s">
        <v>18</v>
      </c>
      <c r="B96" s="17">
        <v>152540.86999999991</v>
      </c>
      <c r="C96" s="145">
        <v>209187.67</v>
      </c>
      <c r="D96" s="243">
        <f>SUM(D68:D95)</f>
        <v>1.0000000000000004</v>
      </c>
      <c r="E96" s="244">
        <f>SUM(E68:E95)</f>
        <v>0.99999999999999967</v>
      </c>
      <c r="F96" s="57">
        <f>(C96-B96)/B96</f>
        <v>0.37135490311547414</v>
      </c>
      <c r="G96" s="1"/>
      <c r="H96" s="17">
        <v>42496.39</v>
      </c>
      <c r="I96" s="145">
        <v>55087.451000000008</v>
      </c>
      <c r="J96" s="255">
        <f t="shared" si="41"/>
        <v>1</v>
      </c>
      <c r="K96" s="244">
        <f t="shared" si="42"/>
        <v>1</v>
      </c>
      <c r="L96" s="57">
        <f t="shared" si="37"/>
        <v>0.29628542565615595</v>
      </c>
      <c r="M96" s="1"/>
      <c r="N96" s="37">
        <f t="shared" si="38"/>
        <v>2.7859019028801937</v>
      </c>
      <c r="O96" s="150">
        <f t="shared" si="38"/>
        <v>2.6333985650301477</v>
      </c>
      <c r="P96" s="57">
        <f>(O96-N96)/N96</f>
        <v>-5.4741101146591351E-2</v>
      </c>
    </row>
    <row r="98" spans="3:9" x14ac:dyDescent="0.25">
      <c r="C98" s="2"/>
      <c r="D98" s="2"/>
      <c r="E98" s="2"/>
      <c r="F98" s="2"/>
      <c r="G98" s="2"/>
      <c r="H98" s="2"/>
      <c r="I98" s="2"/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137</v>
      </c>
      <c r="B1" s="4"/>
    </row>
    <row r="3" spans="1:19" ht="15.75" thickBot="1" x14ac:dyDescent="0.3"/>
    <row r="4" spans="1:19" x14ac:dyDescent="0.25">
      <c r="A4" s="346" t="s">
        <v>16</v>
      </c>
      <c r="B4" s="320"/>
      <c r="C4" s="320"/>
      <c r="D4" s="320"/>
      <c r="E4" s="366" t="s">
        <v>1</v>
      </c>
      <c r="F4" s="359"/>
      <c r="G4" s="358" t="s">
        <v>13</v>
      </c>
      <c r="H4" s="358"/>
      <c r="I4" s="130" t="s">
        <v>0</v>
      </c>
      <c r="K4" s="360" t="s">
        <v>19</v>
      </c>
      <c r="L4" s="358"/>
      <c r="M4" s="369" t="s">
        <v>13</v>
      </c>
      <c r="N4" s="370"/>
      <c r="O4" s="130" t="s">
        <v>0</v>
      </c>
      <c r="Q4" s="357" t="s">
        <v>22</v>
      </c>
      <c r="R4" s="358"/>
      <c r="S4" s="130" t="s">
        <v>0</v>
      </c>
    </row>
    <row r="5" spans="1:19" x14ac:dyDescent="0.25">
      <c r="A5" s="365"/>
      <c r="B5" s="321"/>
      <c r="C5" s="321"/>
      <c r="D5" s="321"/>
      <c r="E5" s="367" t="s">
        <v>178</v>
      </c>
      <c r="F5" s="356"/>
      <c r="G5" s="361" t="str">
        <f>E5</f>
        <v>jan-set</v>
      </c>
      <c r="H5" s="361"/>
      <c r="I5" s="131" t="s">
        <v>149</v>
      </c>
      <c r="K5" s="355" t="str">
        <f>E5</f>
        <v>jan-set</v>
      </c>
      <c r="L5" s="361"/>
      <c r="M5" s="362" t="str">
        <f>E5</f>
        <v>jan-set</v>
      </c>
      <c r="N5" s="363"/>
      <c r="O5" s="131" t="str">
        <f>I5</f>
        <v>2024/2023</v>
      </c>
      <c r="Q5" s="355" t="str">
        <f>E5</f>
        <v>jan-set</v>
      </c>
      <c r="R5" s="356"/>
      <c r="S5" s="131" t="str">
        <f>I5</f>
        <v>2024/2023</v>
      </c>
    </row>
    <row r="6" spans="1:19" ht="19.5" customHeight="1" thickBot="1" x14ac:dyDescent="0.3">
      <c r="A6" s="347"/>
      <c r="B6" s="371"/>
      <c r="C6" s="371"/>
      <c r="D6" s="371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216374.4899999999</v>
      </c>
      <c r="F7" s="145">
        <v>218885.99999999991</v>
      </c>
      <c r="G7" s="243">
        <f>E7/E15</f>
        <v>0.38791964376459614</v>
      </c>
      <c r="H7" s="244">
        <f>F7/F15</f>
        <v>0.37471207253150401</v>
      </c>
      <c r="I7" s="164">
        <f t="shared" ref="I7:I18" si="0">(F7-E7)/E7</f>
        <v>1.1607237063851706E-2</v>
      </c>
      <c r="J7" s="1"/>
      <c r="K7" s="17">
        <v>51623.541000000012</v>
      </c>
      <c r="L7" s="145">
        <v>51172.750000000029</v>
      </c>
      <c r="M7" s="243">
        <f>K7/K15</f>
        <v>0.3609492066870838</v>
      </c>
      <c r="N7" s="244">
        <f>L7/L15</f>
        <v>0.3459192643354434</v>
      </c>
      <c r="O7" s="164">
        <f t="shared" ref="O7:O18" si="1">(L7-K7)/K7</f>
        <v>-8.7322758429140453E-3</v>
      </c>
      <c r="P7" s="1"/>
      <c r="Q7" s="187">
        <f t="shared" ref="Q7:Q18" si="2">(K7/E7)*10</f>
        <v>2.3858422959194514</v>
      </c>
      <c r="R7" s="188">
        <f t="shared" ref="R7:R18" si="3">(L7/F7)*10</f>
        <v>2.337872225724809</v>
      </c>
      <c r="S7" s="55">
        <f>(R7-Q7)/Q7</f>
        <v>-2.0106136217253948E-2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159621.06999999992</v>
      </c>
      <c r="F8" s="181">
        <v>157359.77999999991</v>
      </c>
      <c r="G8" s="245">
        <f>E8/E7</f>
        <v>0.73770743491989277</v>
      </c>
      <c r="H8" s="246">
        <f>F8/F7</f>
        <v>0.71891203640251078</v>
      </c>
      <c r="I8" s="206">
        <f t="shared" si="0"/>
        <v>-1.4166613467758419E-2</v>
      </c>
      <c r="K8" s="180">
        <v>41265.01200000001</v>
      </c>
      <c r="L8" s="181">
        <v>40214.622000000025</v>
      </c>
      <c r="M8" s="250">
        <f>K8/K7</f>
        <v>0.79934485702947033</v>
      </c>
      <c r="N8" s="246">
        <f>L8/L7</f>
        <v>0.78586009155263303</v>
      </c>
      <c r="O8" s="207">
        <f t="shared" si="1"/>
        <v>-2.5454736327230068E-2</v>
      </c>
      <c r="Q8" s="189">
        <f t="shared" si="2"/>
        <v>2.5851857777923697</v>
      </c>
      <c r="R8" s="190">
        <f t="shared" si="3"/>
        <v>2.5555845337353706</v>
      </c>
      <c r="S8" s="182">
        <f t="shared" ref="S8:S18" si="4">(R8-Q8)/Q8</f>
        <v>-1.1450335334227759E-2</v>
      </c>
    </row>
    <row r="9" spans="1:19" ht="24" customHeight="1" x14ac:dyDescent="0.25">
      <c r="A9" s="8"/>
      <c r="B9" t="s">
        <v>37</v>
      </c>
      <c r="E9" s="19">
        <v>52280.439999999981</v>
      </c>
      <c r="F9" s="140">
        <v>55431.600000000006</v>
      </c>
      <c r="G9" s="247">
        <f>E9/E7</f>
        <v>0.24162016511280976</v>
      </c>
      <c r="H9" s="215">
        <f>F9/F7</f>
        <v>0.25324415449137921</v>
      </c>
      <c r="I9" s="182">
        <f t="shared" si="0"/>
        <v>6.0274167547174941E-2</v>
      </c>
      <c r="K9" s="19">
        <v>9362.4639999999999</v>
      </c>
      <c r="L9" s="140">
        <v>9799.9370000000072</v>
      </c>
      <c r="M9" s="247">
        <f>K9/K7</f>
        <v>0.18136036038287257</v>
      </c>
      <c r="N9" s="215">
        <f>L9/L7</f>
        <v>0.19150694461407686</v>
      </c>
      <c r="O9" s="182">
        <f t="shared" si="1"/>
        <v>4.6726267785916958E-2</v>
      </c>
      <c r="Q9" s="189">
        <f t="shared" si="2"/>
        <v>1.7908158385813133</v>
      </c>
      <c r="R9" s="190">
        <f t="shared" si="3"/>
        <v>1.7679332727180896</v>
      </c>
      <c r="S9" s="182">
        <f t="shared" si="4"/>
        <v>-1.2777732567605209E-2</v>
      </c>
    </row>
    <row r="10" spans="1:19" ht="24" customHeight="1" thickBot="1" x14ac:dyDescent="0.3">
      <c r="A10" s="8"/>
      <c r="B10" t="s">
        <v>36</v>
      </c>
      <c r="E10" s="19">
        <v>4472.9799999999996</v>
      </c>
      <c r="F10" s="140">
        <v>6094.6199999999981</v>
      </c>
      <c r="G10" s="247">
        <f>E10/E7</f>
        <v>2.0672399967297445E-2</v>
      </c>
      <c r="H10" s="215">
        <f>F10/F7</f>
        <v>2.7843809106110031E-2</v>
      </c>
      <c r="I10" s="186">
        <f t="shared" si="0"/>
        <v>0.36254130356048958</v>
      </c>
      <c r="K10" s="19">
        <v>996.06500000000005</v>
      </c>
      <c r="L10" s="140">
        <v>1158.191</v>
      </c>
      <c r="M10" s="247">
        <f>K10/K7</f>
        <v>1.9294782587657051E-2</v>
      </c>
      <c r="N10" s="215">
        <f>L10/L7</f>
        <v>2.2632963833290165E-2</v>
      </c>
      <c r="O10" s="209">
        <f t="shared" si="1"/>
        <v>0.16276648612289354</v>
      </c>
      <c r="Q10" s="189">
        <f t="shared" si="2"/>
        <v>2.2268487674883413</v>
      </c>
      <c r="R10" s="190">
        <f t="shared" si="3"/>
        <v>1.9003498167236028</v>
      </c>
      <c r="S10" s="182">
        <f t="shared" si="4"/>
        <v>-0.14661927452441956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341407.23999999953</v>
      </c>
      <c r="F11" s="145">
        <v>365258.51000000018</v>
      </c>
      <c r="G11" s="243">
        <f>E11/E15</f>
        <v>0.61208035623540391</v>
      </c>
      <c r="H11" s="244">
        <f>F11/F15</f>
        <v>0.62528792746849593</v>
      </c>
      <c r="I11" s="164">
        <f t="shared" si="0"/>
        <v>6.9861640895490948E-2</v>
      </c>
      <c r="J11" s="1"/>
      <c r="K11" s="17">
        <v>91398.081000000107</v>
      </c>
      <c r="L11" s="145">
        <v>96759.890000000101</v>
      </c>
      <c r="M11" s="243">
        <f>K11/K15</f>
        <v>0.63905079331291625</v>
      </c>
      <c r="N11" s="244">
        <f>L11/L15</f>
        <v>0.6540807356645566</v>
      </c>
      <c r="O11" s="164">
        <f t="shared" si="1"/>
        <v>5.8664349856535694E-2</v>
      </c>
      <c r="Q11" s="191">
        <f t="shared" si="2"/>
        <v>2.6770984997271947</v>
      </c>
      <c r="R11" s="192">
        <f t="shared" si="3"/>
        <v>2.649079688793563</v>
      </c>
      <c r="S11" s="57">
        <f t="shared" si="4"/>
        <v>-1.0466111327800186E-2</v>
      </c>
    </row>
    <row r="12" spans="1:19" s="3" customFormat="1" ht="24" customHeight="1" x14ac:dyDescent="0.25">
      <c r="A12" s="46"/>
      <c r="B12" s="3" t="s">
        <v>33</v>
      </c>
      <c r="E12" s="31">
        <v>302717.38999999955</v>
      </c>
      <c r="F12" s="141">
        <v>326300.69000000018</v>
      </c>
      <c r="G12" s="247">
        <f>E12/E11</f>
        <v>0.88667536751710352</v>
      </c>
      <c r="H12" s="215">
        <f>F12/F11</f>
        <v>0.89334178688951016</v>
      </c>
      <c r="I12" s="206">
        <f t="shared" si="0"/>
        <v>7.7905336062790001E-2</v>
      </c>
      <c r="K12" s="31">
        <v>85312.884000000107</v>
      </c>
      <c r="L12" s="141">
        <v>90506.4010000001</v>
      </c>
      <c r="M12" s="247">
        <f>K12/K11</f>
        <v>0.93342095442901041</v>
      </c>
      <c r="N12" s="215">
        <f>L12/L11</f>
        <v>0.9353710612940962</v>
      </c>
      <c r="O12" s="206">
        <f t="shared" si="1"/>
        <v>6.0876115734171947E-2</v>
      </c>
      <c r="Q12" s="189">
        <f t="shared" si="2"/>
        <v>2.8182353184268742</v>
      </c>
      <c r="R12" s="190">
        <f t="shared" si="3"/>
        <v>2.7737116032454621</v>
      </c>
      <c r="S12" s="182">
        <f t="shared" si="4"/>
        <v>-1.5798437728140144E-2</v>
      </c>
    </row>
    <row r="13" spans="1:19" ht="24" customHeight="1" x14ac:dyDescent="0.25">
      <c r="A13" s="8"/>
      <c r="B13" s="3" t="s">
        <v>37</v>
      </c>
      <c r="D13" s="3"/>
      <c r="E13" s="19">
        <v>35452.279999999977</v>
      </c>
      <c r="F13" s="140">
        <v>36956.050000000003</v>
      </c>
      <c r="G13" s="247">
        <f>E13/E11</f>
        <v>0.10384161741854106</v>
      </c>
      <c r="H13" s="215">
        <f>F13/F11</f>
        <v>0.10117779322923916</v>
      </c>
      <c r="I13" s="182">
        <f t="shared" si="0"/>
        <v>4.2416735961693493E-2</v>
      </c>
      <c r="K13" s="19">
        <v>5785.1519999999982</v>
      </c>
      <c r="L13" s="140">
        <v>6006.6590000000006</v>
      </c>
      <c r="M13" s="247">
        <f>K13/K11</f>
        <v>6.3296208593263473E-2</v>
      </c>
      <c r="N13" s="215">
        <f>L13/L11</f>
        <v>6.2077984999776188E-2</v>
      </c>
      <c r="O13" s="182">
        <f t="shared" si="1"/>
        <v>3.8288881605876977E-2</v>
      </c>
      <c r="Q13" s="189">
        <f t="shared" si="2"/>
        <v>1.6318138071796797</v>
      </c>
      <c r="R13" s="190">
        <f t="shared" si="3"/>
        <v>1.6253520059638407</v>
      </c>
      <c r="S13" s="182">
        <f t="shared" si="4"/>
        <v>-3.9598887982246044E-3</v>
      </c>
    </row>
    <row r="14" spans="1:19" ht="24" customHeight="1" thickBot="1" x14ac:dyDescent="0.3">
      <c r="A14" s="8"/>
      <c r="B14" t="s">
        <v>36</v>
      </c>
      <c r="E14" s="19">
        <v>3237.57</v>
      </c>
      <c r="F14" s="140">
        <v>2001.7700000000002</v>
      </c>
      <c r="G14" s="247">
        <f>E14/E11</f>
        <v>9.483015064355416E-3</v>
      </c>
      <c r="H14" s="215">
        <f>F14/F11</f>
        <v>5.4804198812506769E-3</v>
      </c>
      <c r="I14" s="186">
        <f t="shared" si="0"/>
        <v>-0.38170603261087788</v>
      </c>
      <c r="K14" s="19">
        <v>300.04500000000002</v>
      </c>
      <c r="L14" s="140">
        <v>246.83000000000007</v>
      </c>
      <c r="M14" s="247">
        <f>K14/K11</f>
        <v>3.2828369777260385E-3</v>
      </c>
      <c r="N14" s="215">
        <f>L14/L11</f>
        <v>2.5509537061276094E-3</v>
      </c>
      <c r="O14" s="209">
        <f t="shared" si="1"/>
        <v>-0.17735672982385955</v>
      </c>
      <c r="Q14" s="189">
        <f t="shared" si="2"/>
        <v>0.92675988472836102</v>
      </c>
      <c r="R14" s="190">
        <f t="shared" si="3"/>
        <v>1.2330587430124342</v>
      </c>
      <c r="S14" s="182">
        <f t="shared" si="4"/>
        <v>0.33050508910822274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557781.7299999994</v>
      </c>
      <c r="F15" s="145">
        <v>584144.51000000013</v>
      </c>
      <c r="G15" s="243">
        <f>G7+G11</f>
        <v>1</v>
      </c>
      <c r="H15" s="244">
        <f>H7+H11</f>
        <v>1</v>
      </c>
      <c r="I15" s="164">
        <f t="shared" si="0"/>
        <v>4.7263613313402633E-2</v>
      </c>
      <c r="J15" s="1"/>
      <c r="K15" s="17">
        <v>143021.62200000012</v>
      </c>
      <c r="L15" s="145">
        <v>147932.64000000013</v>
      </c>
      <c r="M15" s="243">
        <f>M7+M11</f>
        <v>1</v>
      </c>
      <c r="N15" s="244">
        <f>N7+N11</f>
        <v>1</v>
      </c>
      <c r="O15" s="164">
        <f t="shared" si="1"/>
        <v>3.4337591276932984E-2</v>
      </c>
      <c r="Q15" s="191">
        <f t="shared" si="2"/>
        <v>2.5641144969018663</v>
      </c>
      <c r="R15" s="192">
        <f t="shared" si="3"/>
        <v>2.5324664953197984</v>
      </c>
      <c r="S15" s="57">
        <f t="shared" si="4"/>
        <v>-1.2342663176822701E-2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462338.4599999995</v>
      </c>
      <c r="F16" s="181">
        <f t="shared" ref="F16:F17" si="5">F8+F12</f>
        <v>483660.47000000009</v>
      </c>
      <c r="G16" s="245">
        <f>E16/E15</f>
        <v>0.82888778017164522</v>
      </c>
      <c r="H16" s="246">
        <f>F16/F15</f>
        <v>0.82798085357337348</v>
      </c>
      <c r="I16" s="207">
        <f t="shared" si="0"/>
        <v>4.6117751051903869E-2</v>
      </c>
      <c r="J16" s="3"/>
      <c r="K16" s="180">
        <f t="shared" ref="K16:L18" si="6">K8+K12</f>
        <v>126577.89600000012</v>
      </c>
      <c r="L16" s="181">
        <f t="shared" si="6"/>
        <v>130721.02300000013</v>
      </c>
      <c r="M16" s="250">
        <f>K16/K15</f>
        <v>0.88502629343694628</v>
      </c>
      <c r="N16" s="246">
        <f>L16/L15</f>
        <v>0.88365233663105058</v>
      </c>
      <c r="O16" s="207">
        <f t="shared" si="1"/>
        <v>3.2731836528551585E-2</v>
      </c>
      <c r="P16" s="3"/>
      <c r="Q16" s="189">
        <f t="shared" si="2"/>
        <v>2.7377756113994982</v>
      </c>
      <c r="R16" s="190">
        <f t="shared" si="3"/>
        <v>2.702743579602445</v>
      </c>
      <c r="S16" s="182">
        <f t="shared" si="4"/>
        <v>-1.2795800960161766E-2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87732.719999999958</v>
      </c>
      <c r="F17" s="140">
        <f t="shared" si="5"/>
        <v>92387.650000000009</v>
      </c>
      <c r="G17" s="248">
        <f>E17/E15</f>
        <v>0.1572886225585052</v>
      </c>
      <c r="H17" s="215">
        <f>F17/F15</f>
        <v>0.15815889462010008</v>
      </c>
      <c r="I17" s="182">
        <f t="shared" si="0"/>
        <v>5.3058083688731564E-2</v>
      </c>
      <c r="K17" s="19">
        <f t="shared" si="6"/>
        <v>15147.615999999998</v>
      </c>
      <c r="L17" s="140">
        <f t="shared" si="6"/>
        <v>15806.596000000009</v>
      </c>
      <c r="M17" s="247">
        <f>K17/K15</f>
        <v>0.10591137051990632</v>
      </c>
      <c r="N17" s="215">
        <f>L17/L15</f>
        <v>0.10684995549325689</v>
      </c>
      <c r="O17" s="182">
        <f t="shared" si="1"/>
        <v>4.3503875461327418E-2</v>
      </c>
      <c r="Q17" s="189">
        <f t="shared" si="2"/>
        <v>1.7265640458884675</v>
      </c>
      <c r="R17" s="190">
        <f t="shared" si="3"/>
        <v>1.71089923815575</v>
      </c>
      <c r="S17" s="182">
        <f t="shared" si="4"/>
        <v>-9.072821694637221E-3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7710.5499999999993</v>
      </c>
      <c r="F18" s="142">
        <f>F10+F14</f>
        <v>8096.3899999999985</v>
      </c>
      <c r="G18" s="249">
        <f>E18/E15</f>
        <v>1.3823597269849637E-2</v>
      </c>
      <c r="H18" s="221">
        <f>F18/F15</f>
        <v>1.3860251806526431E-2</v>
      </c>
      <c r="I18" s="208">
        <f t="shared" si="0"/>
        <v>5.0040528885747358E-2</v>
      </c>
      <c r="K18" s="21">
        <f t="shared" si="6"/>
        <v>1296.1100000000001</v>
      </c>
      <c r="L18" s="142">
        <f t="shared" si="6"/>
        <v>1405.0210000000002</v>
      </c>
      <c r="M18" s="249">
        <f>K18/K15</f>
        <v>9.0623360431473718E-3</v>
      </c>
      <c r="N18" s="221">
        <f>L18/L15</f>
        <v>9.4977078756926046E-3</v>
      </c>
      <c r="O18" s="208">
        <f t="shared" si="1"/>
        <v>8.4029133329732858E-2</v>
      </c>
      <c r="Q18" s="193">
        <f t="shared" si="2"/>
        <v>1.6809566113960743</v>
      </c>
      <c r="R18" s="194">
        <f t="shared" si="3"/>
        <v>1.7353672439198218</v>
      </c>
      <c r="S18" s="186">
        <f t="shared" si="4"/>
        <v>3.2368850067199612E-2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5"/>
  <sheetViews>
    <sheetView showGridLines="0" showRowColHeaders="0" topLeftCell="A7" workbookViewId="0">
      <selection activeCell="A26" sqref="A26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153</v>
      </c>
    </row>
    <row r="19" spans="1:1" x14ac:dyDescent="0.25">
      <c r="A19" t="s">
        <v>152</v>
      </c>
    </row>
    <row r="21" spans="1:1" x14ac:dyDescent="0.25">
      <c r="A21" t="s">
        <v>151</v>
      </c>
    </row>
    <row r="23" spans="1:1" x14ac:dyDescent="0.25">
      <c r="A23" t="s">
        <v>150</v>
      </c>
    </row>
    <row r="25" spans="1:1" x14ac:dyDescent="0.25">
      <c r="A25" t="s">
        <v>154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8"/>
      <c r="D4" s="366" t="s">
        <v>104</v>
      </c>
      <c r="E4" s="358"/>
      <c r="F4" s="130" t="s">
        <v>0</v>
      </c>
      <c r="H4" s="375" t="s">
        <v>19</v>
      </c>
      <c r="I4" s="376"/>
      <c r="J4" s="366" t="s">
        <v>104</v>
      </c>
      <c r="K4" s="359"/>
      <c r="L4" s="130" t="s">
        <v>0</v>
      </c>
      <c r="N4" s="357" t="s">
        <v>22</v>
      </c>
      <c r="O4" s="358"/>
      <c r="P4" s="130" t="s">
        <v>0</v>
      </c>
    </row>
    <row r="5" spans="1:16" x14ac:dyDescent="0.25">
      <c r="A5" s="373"/>
      <c r="B5" s="367" t="s">
        <v>178</v>
      </c>
      <c r="C5" s="361"/>
      <c r="D5" s="367" t="str">
        <f>B5</f>
        <v>jan-set</v>
      </c>
      <c r="E5" s="361"/>
      <c r="F5" s="131" t="s">
        <v>149</v>
      </c>
      <c r="H5" s="355" t="str">
        <f>B5</f>
        <v>jan-set</v>
      </c>
      <c r="I5" s="361"/>
      <c r="J5" s="367" t="str">
        <f>B5</f>
        <v>jan-set</v>
      </c>
      <c r="K5" s="356"/>
      <c r="L5" s="131" t="str">
        <f>F5</f>
        <v>2024/2023</v>
      </c>
      <c r="N5" s="355" t="str">
        <f>B5</f>
        <v>jan-set</v>
      </c>
      <c r="O5" s="356"/>
      <c r="P5" s="131" t="str">
        <f>F5</f>
        <v>2024/2023</v>
      </c>
    </row>
    <row r="6" spans="1:16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188</v>
      </c>
      <c r="B7" s="39">
        <v>81879.439999999988</v>
      </c>
      <c r="C7" s="147">
        <v>93642.290000000008</v>
      </c>
      <c r="D7" s="247">
        <f>B7/$B$33</f>
        <v>0.14679476862750596</v>
      </c>
      <c r="E7" s="246">
        <f>C7/$C$33</f>
        <v>0.16030671930820678</v>
      </c>
      <c r="F7" s="52">
        <f>(C7-B7)/B7</f>
        <v>0.14366060637444544</v>
      </c>
      <c r="H7" s="39">
        <v>21176.306</v>
      </c>
      <c r="I7" s="147">
        <v>23758.242000000009</v>
      </c>
      <c r="J7" s="247">
        <f>H7/$H$33</f>
        <v>0.14806366830324444</v>
      </c>
      <c r="K7" s="246">
        <f>I7/$I$33</f>
        <v>0.16060175766483994</v>
      </c>
      <c r="L7" s="52">
        <f>(I7-H7)/H7</f>
        <v>0.12192570318921575</v>
      </c>
      <c r="N7" s="27">
        <f t="shared" ref="N7:N33" si="0">(H7/B7)*10</f>
        <v>2.5862788021022132</v>
      </c>
      <c r="O7" s="151">
        <f t="shared" ref="O7:O33" si="1">(I7/C7)*10</f>
        <v>2.5371274025870156</v>
      </c>
      <c r="P7" s="61">
        <f>(O7-N7)/N7</f>
        <v>-1.9004679416328066E-2</v>
      </c>
    </row>
    <row r="8" spans="1:16" ht="20.100000000000001" customHeight="1" x14ac:dyDescent="0.25">
      <c r="A8" s="8" t="s">
        <v>189</v>
      </c>
      <c r="B8" s="19">
        <v>58599.94999999999</v>
      </c>
      <c r="C8" s="140">
        <v>59205.520000000011</v>
      </c>
      <c r="D8" s="247">
        <f t="shared" ref="D8:D32" si="2">B8/$B$33</f>
        <v>0.10505892690318128</v>
      </c>
      <c r="E8" s="215">
        <f t="shared" ref="E8:E32" si="3">C8/$C$33</f>
        <v>0.10135423510185861</v>
      </c>
      <c r="F8" s="52">
        <f t="shared" ref="F8:F33" si="4">(C8-B8)/B8</f>
        <v>1.0333967861747692E-2</v>
      </c>
      <c r="H8" s="19">
        <v>14743.361999999999</v>
      </c>
      <c r="I8" s="140">
        <v>15166.074000000001</v>
      </c>
      <c r="J8" s="247">
        <f t="shared" ref="J8:J32" si="5">H8/$H$33</f>
        <v>0.10308484684924077</v>
      </c>
      <c r="K8" s="215">
        <f t="shared" ref="K8:K32" si="6">I8/$I$33</f>
        <v>0.10252013348778199</v>
      </c>
      <c r="L8" s="52">
        <f t="shared" ref="L8:L33" si="7">(I8-H8)/H8</f>
        <v>2.8671343754565707E-2</v>
      </c>
      <c r="N8" s="27">
        <f t="shared" si="0"/>
        <v>2.5159342286128235</v>
      </c>
      <c r="O8" s="152">
        <f t="shared" si="1"/>
        <v>2.5615979726214717</v>
      </c>
      <c r="P8" s="52">
        <f t="shared" ref="P8:P71" si="8">(O8-N8)/N8</f>
        <v>1.8149816274738332E-2</v>
      </c>
    </row>
    <row r="9" spans="1:16" ht="20.100000000000001" customHeight="1" x14ac:dyDescent="0.25">
      <c r="A9" s="8" t="s">
        <v>187</v>
      </c>
      <c r="B9" s="19">
        <v>60715.959999999992</v>
      </c>
      <c r="C9" s="140">
        <v>54639.640000000014</v>
      </c>
      <c r="D9" s="247">
        <f t="shared" si="2"/>
        <v>0.10885254344920905</v>
      </c>
      <c r="E9" s="215">
        <f t="shared" si="3"/>
        <v>9.3537881576598231E-2</v>
      </c>
      <c r="F9" s="52">
        <f t="shared" si="4"/>
        <v>-0.10007780491323828</v>
      </c>
      <c r="H9" s="19">
        <v>15730.875000000002</v>
      </c>
      <c r="I9" s="140">
        <v>14206.056999999997</v>
      </c>
      <c r="J9" s="247">
        <f t="shared" si="5"/>
        <v>0.10998948816284582</v>
      </c>
      <c r="K9" s="215">
        <f t="shared" si="6"/>
        <v>9.6030578511949738E-2</v>
      </c>
      <c r="L9" s="52">
        <f t="shared" si="7"/>
        <v>-9.6931543858812974E-2</v>
      </c>
      <c r="N9" s="27">
        <f t="shared" si="0"/>
        <v>2.5908961992859876</v>
      </c>
      <c r="O9" s="152">
        <f t="shared" si="1"/>
        <v>2.5999543554825748</v>
      </c>
      <c r="P9" s="52">
        <f t="shared" si="8"/>
        <v>3.4961478576731571E-3</v>
      </c>
    </row>
    <row r="10" spans="1:16" ht="20.100000000000001" customHeight="1" x14ac:dyDescent="0.25">
      <c r="A10" s="8" t="s">
        <v>156</v>
      </c>
      <c r="B10" s="19">
        <v>53326.909999999996</v>
      </c>
      <c r="C10" s="140">
        <v>55140</v>
      </c>
      <c r="D10" s="247">
        <f t="shared" si="2"/>
        <v>9.5605336517565753E-2</v>
      </c>
      <c r="E10" s="215">
        <f t="shared" si="3"/>
        <v>9.4394450441723718E-2</v>
      </c>
      <c r="F10" s="52">
        <f t="shared" si="4"/>
        <v>3.3999532318673704E-2</v>
      </c>
      <c r="H10" s="19">
        <v>13108.886</v>
      </c>
      <c r="I10" s="140">
        <v>13975.044</v>
      </c>
      <c r="J10" s="247">
        <f t="shared" si="5"/>
        <v>9.1656672723233454E-2</v>
      </c>
      <c r="K10" s="215">
        <f t="shared" si="6"/>
        <v>9.4468969119999469E-2</v>
      </c>
      <c r="L10" s="52">
        <f t="shared" si="7"/>
        <v>6.6074111865798466E-2</v>
      </c>
      <c r="N10" s="27">
        <f t="shared" si="0"/>
        <v>2.4582121859301429</v>
      </c>
      <c r="O10" s="152">
        <f t="shared" si="1"/>
        <v>2.5344657236126222</v>
      </c>
      <c r="P10" s="52">
        <f t="shared" si="8"/>
        <v>3.1019916880619634E-2</v>
      </c>
    </row>
    <row r="11" spans="1:16" ht="20.100000000000001" customHeight="1" x14ac:dyDescent="0.25">
      <c r="A11" s="8" t="s">
        <v>162</v>
      </c>
      <c r="B11" s="19">
        <v>44342.670000000006</v>
      </c>
      <c r="C11" s="140">
        <v>44504.090000000018</v>
      </c>
      <c r="D11" s="247">
        <f t="shared" si="2"/>
        <v>7.9498247459629065E-2</v>
      </c>
      <c r="E11" s="215">
        <f t="shared" si="3"/>
        <v>7.6186781246989743E-2</v>
      </c>
      <c r="F11" s="52">
        <f t="shared" si="4"/>
        <v>3.6402859818773382E-3</v>
      </c>
      <c r="H11" s="19">
        <v>10359.679</v>
      </c>
      <c r="I11" s="140">
        <v>9940.1449999999968</v>
      </c>
      <c r="J11" s="247">
        <f t="shared" si="5"/>
        <v>7.2434355415155374E-2</v>
      </c>
      <c r="K11" s="215">
        <f t="shared" si="6"/>
        <v>6.7193724116597908E-2</v>
      </c>
      <c r="L11" s="52">
        <f t="shared" si="7"/>
        <v>-4.0496814621379995E-2</v>
      </c>
      <c r="N11" s="27">
        <f t="shared" si="0"/>
        <v>2.3362776756564276</v>
      </c>
      <c r="O11" s="152">
        <f t="shared" si="1"/>
        <v>2.2335351649702293</v>
      </c>
      <c r="P11" s="52">
        <f t="shared" si="8"/>
        <v>-4.397701170402641E-2</v>
      </c>
    </row>
    <row r="12" spans="1:16" ht="20.100000000000001" customHeight="1" x14ac:dyDescent="0.25">
      <c r="A12" s="8" t="s">
        <v>190</v>
      </c>
      <c r="B12" s="19">
        <v>27398</v>
      </c>
      <c r="C12" s="140">
        <v>28858.049999999996</v>
      </c>
      <c r="D12" s="247">
        <f t="shared" si="2"/>
        <v>4.9119572274265777E-2</v>
      </c>
      <c r="E12" s="215">
        <f t="shared" si="3"/>
        <v>4.9402244660315286E-2</v>
      </c>
      <c r="F12" s="52">
        <f t="shared" si="4"/>
        <v>5.329038615957353E-2</v>
      </c>
      <c r="H12" s="19">
        <v>8073.1310000000012</v>
      </c>
      <c r="I12" s="140">
        <v>9147.6950000000015</v>
      </c>
      <c r="J12" s="247">
        <f t="shared" si="5"/>
        <v>5.6446926605265353E-2</v>
      </c>
      <c r="K12" s="215">
        <f t="shared" si="6"/>
        <v>6.1836894143172193E-2</v>
      </c>
      <c r="L12" s="52">
        <f t="shared" si="7"/>
        <v>0.13310374871905339</v>
      </c>
      <c r="N12" s="27">
        <f t="shared" si="0"/>
        <v>2.9466132564420766</v>
      </c>
      <c r="O12" s="152">
        <f t="shared" si="1"/>
        <v>3.1698936691841628</v>
      </c>
      <c r="P12" s="52">
        <f t="shared" si="8"/>
        <v>7.57752692023414E-2</v>
      </c>
    </row>
    <row r="13" spans="1:16" ht="20.100000000000001" customHeight="1" x14ac:dyDescent="0.25">
      <c r="A13" s="8" t="s">
        <v>164</v>
      </c>
      <c r="B13" s="19">
        <v>23671.339999999993</v>
      </c>
      <c r="C13" s="140">
        <v>28547.579999999998</v>
      </c>
      <c r="D13" s="247">
        <f t="shared" si="2"/>
        <v>4.2438356666863207E-2</v>
      </c>
      <c r="E13" s="215">
        <f t="shared" si="3"/>
        <v>4.8870749465744344E-2</v>
      </c>
      <c r="F13" s="52">
        <f t="shared" si="4"/>
        <v>0.20599763258015841</v>
      </c>
      <c r="H13" s="19">
        <v>4756.4699999999993</v>
      </c>
      <c r="I13" s="140">
        <v>5699.9109999999991</v>
      </c>
      <c r="J13" s="247">
        <f t="shared" si="5"/>
        <v>3.3256999420689E-2</v>
      </c>
      <c r="K13" s="215">
        <f t="shared" si="6"/>
        <v>3.8530448723148578E-2</v>
      </c>
      <c r="L13" s="52">
        <f t="shared" si="7"/>
        <v>0.19834898569737641</v>
      </c>
      <c r="N13" s="27">
        <f t="shared" si="0"/>
        <v>2.0093792746840697</v>
      </c>
      <c r="O13" s="152">
        <f t="shared" si="1"/>
        <v>1.996635441603106</v>
      </c>
      <c r="P13" s="52">
        <f t="shared" si="8"/>
        <v>-6.3421740442542399E-3</v>
      </c>
    </row>
    <row r="14" spans="1:16" ht="20.100000000000001" customHeight="1" x14ac:dyDescent="0.25">
      <c r="A14" s="8" t="s">
        <v>159</v>
      </c>
      <c r="B14" s="19">
        <v>26392.199999999997</v>
      </c>
      <c r="C14" s="140">
        <v>23441.85</v>
      </c>
      <c r="D14" s="247">
        <f t="shared" si="2"/>
        <v>4.7316357959591104E-2</v>
      </c>
      <c r="E14" s="215">
        <f t="shared" si="3"/>
        <v>4.0130223940647823E-2</v>
      </c>
      <c r="F14" s="52">
        <f t="shared" si="4"/>
        <v>-0.11178871030077064</v>
      </c>
      <c r="H14" s="19">
        <v>6356.2389999999987</v>
      </c>
      <c r="I14" s="140">
        <v>5345.0110000000004</v>
      </c>
      <c r="J14" s="247">
        <f t="shared" si="5"/>
        <v>4.4442503945312559E-2</v>
      </c>
      <c r="K14" s="215">
        <f t="shared" si="6"/>
        <v>3.6131383851461044E-2</v>
      </c>
      <c r="L14" s="52">
        <f t="shared" si="7"/>
        <v>-0.15909219272591835</v>
      </c>
      <c r="N14" s="27">
        <f t="shared" si="0"/>
        <v>2.4083778540629424</v>
      </c>
      <c r="O14" s="152">
        <f t="shared" si="1"/>
        <v>2.2801148373528544</v>
      </c>
      <c r="P14" s="52">
        <f t="shared" si="8"/>
        <v>-5.3257015502657865E-2</v>
      </c>
    </row>
    <row r="15" spans="1:16" ht="20.100000000000001" customHeight="1" x14ac:dyDescent="0.25">
      <c r="A15" s="8" t="s">
        <v>157</v>
      </c>
      <c r="B15" s="19">
        <v>15174.699999999997</v>
      </c>
      <c r="C15" s="140">
        <v>21688.249999999993</v>
      </c>
      <c r="D15" s="247">
        <f t="shared" si="2"/>
        <v>2.720544468173957E-2</v>
      </c>
      <c r="E15" s="215">
        <f t="shared" si="3"/>
        <v>3.7128227054637537E-2</v>
      </c>
      <c r="F15" s="52">
        <f t="shared" si="4"/>
        <v>0.42923748080686913</v>
      </c>
      <c r="H15" s="19">
        <v>4233.3840000000009</v>
      </c>
      <c r="I15" s="140">
        <v>5330.348</v>
      </c>
      <c r="J15" s="247">
        <f t="shared" si="5"/>
        <v>2.9599608372501904E-2</v>
      </c>
      <c r="K15" s="215">
        <f t="shared" si="6"/>
        <v>3.6032264414398336E-2</v>
      </c>
      <c r="L15" s="52">
        <f t="shared" si="7"/>
        <v>0.25912225302500286</v>
      </c>
      <c r="N15" s="27">
        <f t="shared" si="0"/>
        <v>2.7897645422973776</v>
      </c>
      <c r="O15" s="152">
        <f t="shared" si="1"/>
        <v>2.4577123557686775</v>
      </c>
      <c r="P15" s="52">
        <f t="shared" si="8"/>
        <v>-0.11902516556298845</v>
      </c>
    </row>
    <row r="16" spans="1:16" ht="20.100000000000001" customHeight="1" x14ac:dyDescent="0.25">
      <c r="A16" s="8" t="s">
        <v>193</v>
      </c>
      <c r="B16" s="19">
        <v>14937.97</v>
      </c>
      <c r="C16" s="140">
        <v>13718.219999999998</v>
      </c>
      <c r="D16" s="247">
        <f t="shared" si="2"/>
        <v>2.6781031354325642E-2</v>
      </c>
      <c r="E16" s="215">
        <f t="shared" si="3"/>
        <v>2.3484291583943835E-2</v>
      </c>
      <c r="F16" s="52">
        <f t="shared" si="4"/>
        <v>-8.1654334558176375E-2</v>
      </c>
      <c r="H16" s="19">
        <v>5248.554000000001</v>
      </c>
      <c r="I16" s="140">
        <v>4677.2780000000002</v>
      </c>
      <c r="J16" s="247">
        <f t="shared" si="5"/>
        <v>3.6697626041466674E-2</v>
      </c>
      <c r="K16" s="215">
        <f t="shared" si="6"/>
        <v>3.161762001948995E-2</v>
      </c>
      <c r="L16" s="52">
        <f t="shared" si="7"/>
        <v>-0.10884445506324231</v>
      </c>
      <c r="N16" s="27">
        <f t="shared" si="0"/>
        <v>3.5135657656294672</v>
      </c>
      <c r="O16" s="152">
        <f t="shared" si="1"/>
        <v>3.4095370973785237</v>
      </c>
      <c r="P16" s="52">
        <f t="shared" si="8"/>
        <v>-2.9607719106491917E-2</v>
      </c>
    </row>
    <row r="17" spans="1:16" ht="20.100000000000001" customHeight="1" x14ac:dyDescent="0.25">
      <c r="A17" s="8" t="s">
        <v>192</v>
      </c>
      <c r="B17" s="19">
        <v>11986.739999999998</v>
      </c>
      <c r="C17" s="140">
        <v>21443.229999999996</v>
      </c>
      <c r="D17" s="247">
        <f t="shared" si="2"/>
        <v>2.1490019043829203E-2</v>
      </c>
      <c r="E17" s="215">
        <f t="shared" si="3"/>
        <v>3.6708776052692835E-2</v>
      </c>
      <c r="F17" s="52">
        <f t="shared" si="4"/>
        <v>0.78891258173615175</v>
      </c>
      <c r="H17" s="19">
        <v>2624.0160000000001</v>
      </c>
      <c r="I17" s="140">
        <v>4523.0859999999993</v>
      </c>
      <c r="J17" s="247">
        <f t="shared" si="5"/>
        <v>1.8346988121837975E-2</v>
      </c>
      <c r="K17" s="215">
        <f t="shared" si="6"/>
        <v>3.0575307788734109E-2</v>
      </c>
      <c r="L17" s="52">
        <f t="shared" si="7"/>
        <v>0.72372653215529148</v>
      </c>
      <c r="N17" s="27">
        <f t="shared" si="0"/>
        <v>2.1890989543445509</v>
      </c>
      <c r="O17" s="152">
        <f t="shared" si="1"/>
        <v>2.1093305439525669</v>
      </c>
      <c r="P17" s="52">
        <f t="shared" si="8"/>
        <v>-3.6438923984534029E-2</v>
      </c>
    </row>
    <row r="18" spans="1:16" ht="20.100000000000001" customHeight="1" x14ac:dyDescent="0.25">
      <c r="A18" s="8" t="s">
        <v>195</v>
      </c>
      <c r="B18" s="19">
        <v>17419.679999999997</v>
      </c>
      <c r="C18" s="140">
        <v>17275.639999999992</v>
      </c>
      <c r="D18" s="247">
        <f t="shared" si="2"/>
        <v>3.1230280704963208E-2</v>
      </c>
      <c r="E18" s="215">
        <f t="shared" si="3"/>
        <v>2.9574257233026102E-2</v>
      </c>
      <c r="F18" s="52">
        <f t="shared" si="4"/>
        <v>-8.268808611869136E-3</v>
      </c>
      <c r="H18" s="19">
        <v>4049.9760000000015</v>
      </c>
      <c r="I18" s="140">
        <v>3978.5610000000006</v>
      </c>
      <c r="J18" s="247">
        <f t="shared" si="5"/>
        <v>2.8317228845300069E-2</v>
      </c>
      <c r="K18" s="215">
        <f t="shared" si="6"/>
        <v>2.6894409509625464E-2</v>
      </c>
      <c r="L18" s="52">
        <f t="shared" si="7"/>
        <v>-1.763343782777993E-2</v>
      </c>
      <c r="N18" s="27">
        <f t="shared" si="0"/>
        <v>2.3249428232895224</v>
      </c>
      <c r="O18" s="152">
        <f t="shared" si="1"/>
        <v>2.3029890643704096</v>
      </c>
      <c r="P18" s="52">
        <f t="shared" si="8"/>
        <v>-9.4427091708220046E-3</v>
      </c>
    </row>
    <row r="19" spans="1:16" ht="20.100000000000001" customHeight="1" x14ac:dyDescent="0.25">
      <c r="A19" s="8" t="s">
        <v>191</v>
      </c>
      <c r="B19" s="19">
        <v>12631.849999999999</v>
      </c>
      <c r="C19" s="140">
        <v>13161.180000000002</v>
      </c>
      <c r="D19" s="247">
        <f t="shared" si="2"/>
        <v>2.2646582561963797E-2</v>
      </c>
      <c r="E19" s="215">
        <f t="shared" si="3"/>
        <v>2.2530691934432457E-2</v>
      </c>
      <c r="F19" s="52">
        <f t="shared" si="4"/>
        <v>4.190439246824524E-2</v>
      </c>
      <c r="H19" s="19">
        <v>3519.9680000000003</v>
      </c>
      <c r="I19" s="140">
        <v>3415.9050000000007</v>
      </c>
      <c r="J19" s="247">
        <f t="shared" si="5"/>
        <v>2.4611439520662141E-2</v>
      </c>
      <c r="K19" s="215">
        <f t="shared" si="6"/>
        <v>2.3090948691242178E-2</v>
      </c>
      <c r="L19" s="52">
        <f t="shared" si="7"/>
        <v>-2.9563621032918378E-2</v>
      </c>
      <c r="N19" s="27">
        <f t="shared" si="0"/>
        <v>2.786581537937832</v>
      </c>
      <c r="O19" s="152">
        <f t="shared" si="1"/>
        <v>2.5954397705980767</v>
      </c>
      <c r="P19" s="52">
        <f t="shared" si="8"/>
        <v>-6.8593638742474011E-2</v>
      </c>
    </row>
    <row r="20" spans="1:16" ht="20.100000000000001" customHeight="1" x14ac:dyDescent="0.25">
      <c r="A20" s="8" t="s">
        <v>155</v>
      </c>
      <c r="B20" s="19">
        <v>14512.330000000002</v>
      </c>
      <c r="C20" s="140">
        <v>14005.830000000002</v>
      </c>
      <c r="D20" s="247">
        <f t="shared" si="2"/>
        <v>2.6017937159756026E-2</v>
      </c>
      <c r="E20" s="215">
        <f t="shared" si="3"/>
        <v>2.3976652626590635E-2</v>
      </c>
      <c r="F20" s="52">
        <f t="shared" si="4"/>
        <v>-3.4901356294957456E-2</v>
      </c>
      <c r="H20" s="19">
        <v>2694.4309999999991</v>
      </c>
      <c r="I20" s="140">
        <v>2879.8260000000005</v>
      </c>
      <c r="J20" s="247">
        <f t="shared" si="5"/>
        <v>1.8839326266345938E-2</v>
      </c>
      <c r="K20" s="215">
        <f t="shared" si="6"/>
        <v>1.9467143964982982E-2</v>
      </c>
      <c r="L20" s="52">
        <f t="shared" si="7"/>
        <v>6.8806735076905448E-2</v>
      </c>
      <c r="N20" s="27">
        <f t="shared" si="0"/>
        <v>1.8566494835770677</v>
      </c>
      <c r="O20" s="152">
        <f t="shared" si="1"/>
        <v>2.0561623266882432</v>
      </c>
      <c r="P20" s="52">
        <f t="shared" si="8"/>
        <v>0.10745854016924561</v>
      </c>
    </row>
    <row r="21" spans="1:16" ht="20.100000000000001" customHeight="1" x14ac:dyDescent="0.25">
      <c r="A21" s="8" t="s">
        <v>201</v>
      </c>
      <c r="B21" s="19">
        <v>8213.7899999999991</v>
      </c>
      <c r="C21" s="140">
        <v>11626.339999999997</v>
      </c>
      <c r="D21" s="247">
        <f t="shared" si="2"/>
        <v>1.4725813984620828E-2</v>
      </c>
      <c r="E21" s="215">
        <f t="shared" si="3"/>
        <v>1.9903191420903698E-2</v>
      </c>
      <c r="F21" s="52">
        <f t="shared" si="4"/>
        <v>0.4154659420316319</v>
      </c>
      <c r="H21" s="19">
        <v>1771.6790000000001</v>
      </c>
      <c r="I21" s="140">
        <v>2561.442</v>
      </c>
      <c r="J21" s="247">
        <f t="shared" si="5"/>
        <v>1.2387490613132613E-2</v>
      </c>
      <c r="K21" s="215">
        <f t="shared" si="6"/>
        <v>1.7314921169526886E-2</v>
      </c>
      <c r="L21" s="52">
        <f t="shared" si="7"/>
        <v>0.44577093254477806</v>
      </c>
      <c r="N21" s="27">
        <f t="shared" si="0"/>
        <v>2.1569567763480686</v>
      </c>
      <c r="O21" s="152">
        <f t="shared" si="1"/>
        <v>2.2031370147441076</v>
      </c>
      <c r="P21" s="52">
        <f t="shared" si="8"/>
        <v>2.1409904409038054E-2</v>
      </c>
    </row>
    <row r="22" spans="1:16" ht="20.100000000000001" customHeight="1" x14ac:dyDescent="0.25">
      <c r="A22" s="8" t="s">
        <v>158</v>
      </c>
      <c r="B22" s="19">
        <v>8663.91</v>
      </c>
      <c r="C22" s="140">
        <v>7537.6</v>
      </c>
      <c r="D22" s="247">
        <f t="shared" si="2"/>
        <v>1.5532796314429302E-2</v>
      </c>
      <c r="E22" s="215">
        <f t="shared" si="3"/>
        <v>1.290365632298761E-2</v>
      </c>
      <c r="F22" s="52">
        <f t="shared" si="4"/>
        <v>-0.13000019621625797</v>
      </c>
      <c r="H22" s="19">
        <v>2291.7330000000002</v>
      </c>
      <c r="I22" s="140">
        <v>2050.5249999999996</v>
      </c>
      <c r="J22" s="247">
        <f t="shared" si="5"/>
        <v>1.6023682069554498E-2</v>
      </c>
      <c r="K22" s="215">
        <f t="shared" si="6"/>
        <v>1.3861207371138645E-2</v>
      </c>
      <c r="L22" s="52">
        <f t="shared" si="7"/>
        <v>-0.10525135345173305</v>
      </c>
      <c r="N22" s="27">
        <f t="shared" si="0"/>
        <v>2.6451486684418466</v>
      </c>
      <c r="O22" s="152">
        <f t="shared" si="1"/>
        <v>2.7203950859690078</v>
      </c>
      <c r="P22" s="52">
        <f t="shared" si="8"/>
        <v>2.8446952122160276E-2</v>
      </c>
    </row>
    <row r="23" spans="1:16" ht="20.100000000000001" customHeight="1" x14ac:dyDescent="0.25">
      <c r="A23" s="8" t="s">
        <v>198</v>
      </c>
      <c r="B23" s="19">
        <v>4751.3700000000008</v>
      </c>
      <c r="C23" s="140">
        <v>4771.3099999999995</v>
      </c>
      <c r="D23" s="247">
        <f t="shared" si="2"/>
        <v>8.5183320722964535E-3</v>
      </c>
      <c r="E23" s="215">
        <f t="shared" si="3"/>
        <v>8.1680302019786141E-3</v>
      </c>
      <c r="F23" s="52">
        <f t="shared" si="4"/>
        <v>4.1966843247313278E-3</v>
      </c>
      <c r="H23" s="19">
        <v>1574.2069999999999</v>
      </c>
      <c r="I23" s="140">
        <v>1584.962</v>
      </c>
      <c r="J23" s="247">
        <f t="shared" si="5"/>
        <v>1.1006776304075202E-2</v>
      </c>
      <c r="K23" s="215">
        <f t="shared" si="6"/>
        <v>1.071407905652194E-2</v>
      </c>
      <c r="L23" s="52">
        <f t="shared" si="7"/>
        <v>6.8320112920347261E-3</v>
      </c>
      <c r="N23" s="27">
        <f t="shared" si="0"/>
        <v>3.3131644136322782</v>
      </c>
      <c r="O23" s="152">
        <f t="shared" si="1"/>
        <v>3.3218591959021735</v>
      </c>
      <c r="P23" s="52">
        <f t="shared" si="8"/>
        <v>2.6243135517573209E-3</v>
      </c>
    </row>
    <row r="24" spans="1:16" ht="20.100000000000001" customHeight="1" x14ac:dyDescent="0.25">
      <c r="A24" s="8" t="s">
        <v>165</v>
      </c>
      <c r="B24" s="19">
        <v>5071.37</v>
      </c>
      <c r="C24" s="140">
        <v>5953.5200000000013</v>
      </c>
      <c r="D24" s="247">
        <f t="shared" si="2"/>
        <v>9.0920331865297927E-3</v>
      </c>
      <c r="E24" s="215">
        <f t="shared" si="3"/>
        <v>1.0191861599452505E-2</v>
      </c>
      <c r="F24" s="52">
        <f t="shared" si="4"/>
        <v>0.17394707938880449</v>
      </c>
      <c r="H24" s="19">
        <v>1519.0059999999996</v>
      </c>
      <c r="I24" s="140">
        <v>1578.4040000000002</v>
      </c>
      <c r="J24" s="247">
        <f t="shared" si="5"/>
        <v>1.062081368368204E-2</v>
      </c>
      <c r="K24" s="215">
        <f t="shared" si="6"/>
        <v>1.0669748069121189E-2</v>
      </c>
      <c r="L24" s="52">
        <f t="shared" si="7"/>
        <v>3.9103203015656694E-2</v>
      </c>
      <c r="N24" s="27">
        <f t="shared" si="0"/>
        <v>2.9952576917085514</v>
      </c>
      <c r="O24" s="152">
        <f t="shared" si="1"/>
        <v>2.6512113841895211</v>
      </c>
      <c r="P24" s="52">
        <f t="shared" si="8"/>
        <v>-0.11486367549323605</v>
      </c>
    </row>
    <row r="25" spans="1:16" ht="20.100000000000001" customHeight="1" x14ac:dyDescent="0.25">
      <c r="A25" s="8" t="s">
        <v>200</v>
      </c>
      <c r="B25" s="19">
        <v>2780.5800000000004</v>
      </c>
      <c r="C25" s="140">
        <v>3326.88</v>
      </c>
      <c r="D25" s="247">
        <f t="shared" si="2"/>
        <v>4.9850682631716898E-3</v>
      </c>
      <c r="E25" s="215">
        <f t="shared" si="3"/>
        <v>5.695303033833185E-3</v>
      </c>
      <c r="F25" s="52">
        <f t="shared" ref="F25:F27" si="9">(C25-B25)/B25</f>
        <v>0.19646980126448427</v>
      </c>
      <c r="H25" s="19">
        <v>1134.2669999999998</v>
      </c>
      <c r="I25" s="140">
        <v>1470.6749999999997</v>
      </c>
      <c r="J25" s="247">
        <f t="shared" si="5"/>
        <v>7.9307379131807101E-3</v>
      </c>
      <c r="K25" s="215">
        <f t="shared" si="6"/>
        <v>9.9415179773713197E-3</v>
      </c>
      <c r="L25" s="52">
        <f t="shared" ref="L25:L29" si="10">(I25-H25)/H25</f>
        <v>0.29658625350115975</v>
      </c>
      <c r="N25" s="27">
        <f t="shared" si="0"/>
        <v>4.079246056578123</v>
      </c>
      <c r="O25" s="152">
        <f t="shared" si="1"/>
        <v>4.4205832491703925</v>
      </c>
      <c r="P25" s="52">
        <f t="shared" ref="P25:P29" si="11">(O25-N25)/N25</f>
        <v>8.3676539207983028E-2</v>
      </c>
    </row>
    <row r="26" spans="1:16" ht="20.100000000000001" customHeight="1" x14ac:dyDescent="0.25">
      <c r="A26" s="8" t="s">
        <v>196</v>
      </c>
      <c r="B26" s="19">
        <v>4231.3500000000004</v>
      </c>
      <c r="C26" s="140">
        <v>4101.5199999999995</v>
      </c>
      <c r="D26" s="247">
        <f t="shared" si="2"/>
        <v>7.5860319053476354E-3</v>
      </c>
      <c r="E26" s="215">
        <f t="shared" si="3"/>
        <v>7.0214132458421953E-3</v>
      </c>
      <c r="F26" s="52">
        <f t="shared" si="9"/>
        <v>-3.0682878986612032E-2</v>
      </c>
      <c r="H26" s="19">
        <v>1623.8809999999999</v>
      </c>
      <c r="I26" s="140">
        <v>1465.0690000000002</v>
      </c>
      <c r="J26" s="247">
        <f t="shared" si="5"/>
        <v>1.135409441797549E-2</v>
      </c>
      <c r="K26" s="215">
        <f t="shared" si="6"/>
        <v>9.9036223513620791E-3</v>
      </c>
      <c r="L26" s="52">
        <f t="shared" si="10"/>
        <v>-9.779780661267648E-2</v>
      </c>
      <c r="N26" s="27">
        <f t="shared" si="0"/>
        <v>3.8377373651435116</v>
      </c>
      <c r="O26" s="152">
        <f t="shared" si="1"/>
        <v>3.5720147652577587</v>
      </c>
      <c r="P26" s="52">
        <f t="shared" si="11"/>
        <v>-6.9239391496456984E-2</v>
      </c>
    </row>
    <row r="27" spans="1:16" ht="20.100000000000001" customHeight="1" x14ac:dyDescent="0.25">
      <c r="A27" s="8" t="s">
        <v>202</v>
      </c>
      <c r="B27" s="19">
        <v>3814.7100000000005</v>
      </c>
      <c r="C27" s="140">
        <v>5251.78</v>
      </c>
      <c r="D27" s="247">
        <f t="shared" si="2"/>
        <v>6.8390730546158277E-3</v>
      </c>
      <c r="E27" s="215">
        <f t="shared" si="3"/>
        <v>8.9905492735008301E-3</v>
      </c>
      <c r="F27" s="52">
        <f t="shared" si="9"/>
        <v>0.37671802050483499</v>
      </c>
      <c r="H27" s="19">
        <v>952.20700000000011</v>
      </c>
      <c r="I27" s="140">
        <v>1250.2590000000002</v>
      </c>
      <c r="J27" s="247">
        <f t="shared" si="5"/>
        <v>6.6577835342966568E-3</v>
      </c>
      <c r="K27" s="215">
        <f t="shared" si="6"/>
        <v>8.4515425399019455E-3</v>
      </c>
      <c r="L27" s="52">
        <f t="shared" si="10"/>
        <v>0.31301177160008287</v>
      </c>
      <c r="N27" s="27">
        <f t="shared" si="0"/>
        <v>2.4961451853482961</v>
      </c>
      <c r="O27" s="152">
        <f t="shared" si="1"/>
        <v>2.3806385644486254</v>
      </c>
      <c r="P27" s="52">
        <f t="shared" si="11"/>
        <v>-4.6273999436276227E-2</v>
      </c>
    </row>
    <row r="28" spans="1:16" ht="20.100000000000001" customHeight="1" x14ac:dyDescent="0.25">
      <c r="A28" s="8" t="s">
        <v>206</v>
      </c>
      <c r="B28" s="19">
        <v>3234.12</v>
      </c>
      <c r="C28" s="140">
        <v>4100.4199999999992</v>
      </c>
      <c r="D28" s="247">
        <f t="shared" si="2"/>
        <v>5.7981820236385293E-3</v>
      </c>
      <c r="E28" s="215">
        <f t="shared" si="3"/>
        <v>7.0195301501678039E-3</v>
      </c>
      <c r="F28" s="52">
        <f t="shared" ref="F28:F29" si="12">(C28-B28)/B28</f>
        <v>0.267862664341459</v>
      </c>
      <c r="H28" s="19">
        <v>942.46999999999991</v>
      </c>
      <c r="I28" s="140">
        <v>1174.008</v>
      </c>
      <c r="J28" s="247">
        <f t="shared" si="5"/>
        <v>6.5897029191851865E-3</v>
      </c>
      <c r="K28" s="215">
        <f t="shared" si="6"/>
        <v>7.93609848374233E-3</v>
      </c>
      <c r="L28" s="52">
        <f t="shared" si="10"/>
        <v>0.24567148025931876</v>
      </c>
      <c r="N28" s="27">
        <f t="shared" si="0"/>
        <v>2.9141466612246916</v>
      </c>
      <c r="O28" s="152">
        <f t="shared" si="1"/>
        <v>2.8631408489862018</v>
      </c>
      <c r="P28" s="52">
        <f t="shared" si="11"/>
        <v>-1.7502829530568031E-2</v>
      </c>
    </row>
    <row r="29" spans="1:16" ht="20.100000000000001" customHeight="1" x14ac:dyDescent="0.25">
      <c r="A29" s="8" t="s">
        <v>199</v>
      </c>
      <c r="B29" s="19">
        <v>2720.7799999999997</v>
      </c>
      <c r="C29" s="140">
        <v>5201.7599999999993</v>
      </c>
      <c r="D29" s="247">
        <f t="shared" si="2"/>
        <v>4.877857867449333E-3</v>
      </c>
      <c r="E29" s="215">
        <f t="shared" si="3"/>
        <v>8.9049197774708141E-3</v>
      </c>
      <c r="F29" s="52">
        <f t="shared" si="12"/>
        <v>0.91186350972882768</v>
      </c>
      <c r="H29" s="19">
        <v>645.96499999999992</v>
      </c>
      <c r="I29" s="140">
        <v>1162.5920000000001</v>
      </c>
      <c r="J29" s="247">
        <f t="shared" si="5"/>
        <v>4.5165548465112507E-3</v>
      </c>
      <c r="K29" s="215">
        <f t="shared" si="6"/>
        <v>7.8589282257113778E-3</v>
      </c>
      <c r="L29" s="52">
        <f t="shared" si="10"/>
        <v>0.79977552963395893</v>
      </c>
      <c r="N29" s="27">
        <f t="shared" si="0"/>
        <v>2.3741904894919839</v>
      </c>
      <c r="O29" s="152">
        <f t="shared" si="1"/>
        <v>2.2349973855002929</v>
      </c>
      <c r="P29" s="52">
        <f t="shared" si="11"/>
        <v>-5.8627605749307296E-2</v>
      </c>
    </row>
    <row r="30" spans="1:16" ht="20.100000000000001" customHeight="1" x14ac:dyDescent="0.25">
      <c r="A30" s="8" t="s">
        <v>161</v>
      </c>
      <c r="B30" s="19">
        <v>5386.4400000000005</v>
      </c>
      <c r="C30" s="140">
        <v>4847.6600000000008</v>
      </c>
      <c r="D30" s="247">
        <f t="shared" si="2"/>
        <v>9.6568957179719757E-3</v>
      </c>
      <c r="E30" s="215">
        <f t="shared" si="3"/>
        <v>8.2987341608329063E-3</v>
      </c>
      <c r="F30" s="52">
        <f t="shared" ref="F30" si="13">(C30-B30)/B30</f>
        <v>-0.10002524858719297</v>
      </c>
      <c r="H30" s="19">
        <v>1157.202</v>
      </c>
      <c r="I30" s="140">
        <v>1080.1269999999997</v>
      </c>
      <c r="J30" s="247">
        <f t="shared" si="5"/>
        <v>8.0910982816290566E-3</v>
      </c>
      <c r="K30" s="215">
        <f t="shared" si="6"/>
        <v>7.3014785648386968E-3</v>
      </c>
      <c r="L30" s="52">
        <f t="shared" ref="L30" si="14">(I30-H30)/H30</f>
        <v>-6.6604620455201657E-2</v>
      </c>
      <c r="N30" s="27">
        <f t="shared" si="0"/>
        <v>2.1483614409517231</v>
      </c>
      <c r="O30" s="152">
        <f t="shared" si="1"/>
        <v>2.2281409999876218</v>
      </c>
      <c r="P30" s="52">
        <f t="shared" ref="P30" si="15">(O30-N30)/N30</f>
        <v>3.7135073044578769E-2</v>
      </c>
    </row>
    <row r="31" spans="1:16" ht="20.100000000000001" customHeight="1" x14ac:dyDescent="0.25">
      <c r="A31" s="8" t="s">
        <v>194</v>
      </c>
      <c r="B31" s="19">
        <v>518.11</v>
      </c>
      <c r="C31" s="140">
        <v>552.6</v>
      </c>
      <c r="D31" s="247">
        <f t="shared" si="2"/>
        <v>9.288758884232369E-4</v>
      </c>
      <c r="E31" s="215">
        <f t="shared" si="3"/>
        <v>9.4599879060748159E-4</v>
      </c>
      <c r="F31" s="52">
        <f t="shared" ref="F31:F32" si="16">(C31-B31)/B31</f>
        <v>6.6568875335353508E-2</v>
      </c>
      <c r="H31" s="19">
        <v>979.84500000000003</v>
      </c>
      <c r="I31" s="140">
        <v>1051.473</v>
      </c>
      <c r="J31" s="247">
        <f t="shared" si="5"/>
        <v>6.8510270426103848E-3</v>
      </c>
      <c r="K31" s="215">
        <f t="shared" si="6"/>
        <v>7.1077822987543511E-3</v>
      </c>
      <c r="L31" s="52">
        <f t="shared" ref="L31:L32" si="17">(I31-H31)/H31</f>
        <v>7.3101357867825956E-2</v>
      </c>
      <c r="N31" s="27">
        <f t="shared" si="0"/>
        <v>18.911910598135531</v>
      </c>
      <c r="O31" s="152">
        <f t="shared" si="1"/>
        <v>19.027741585233439</v>
      </c>
      <c r="P31" s="52">
        <f t="shared" ref="P31:P32" si="18">(O31-N31)/N31</f>
        <v>6.1247638887066023E-3</v>
      </c>
    </row>
    <row r="32" spans="1:16" ht="20.100000000000001" customHeight="1" thickBot="1" x14ac:dyDescent="0.3">
      <c r="A32" s="8" t="s">
        <v>17</v>
      </c>
      <c r="B32" s="19">
        <f>B33-SUM(B7:B31)</f>
        <v>45405.460000000079</v>
      </c>
      <c r="C32" s="140">
        <f>C33-SUM(C7:C31)</f>
        <v>37601.75</v>
      </c>
      <c r="D32" s="247">
        <f t="shared" si="2"/>
        <v>8.1403634357116866E-2</v>
      </c>
      <c r="E32" s="215">
        <f t="shared" si="3"/>
        <v>6.4370629795014234E-2</v>
      </c>
      <c r="F32" s="52">
        <f t="shared" si="16"/>
        <v>-0.17186721596918225</v>
      </c>
      <c r="H32" s="19">
        <f>H33-SUM(H7:H31)</f>
        <v>11753.882999999973</v>
      </c>
      <c r="I32" s="140">
        <f>I33-SUM(I7:I31)</f>
        <v>9459.9210000000312</v>
      </c>
      <c r="J32" s="247">
        <f t="shared" si="5"/>
        <v>8.2182559781065673E-2</v>
      </c>
      <c r="K32" s="215">
        <f t="shared" si="6"/>
        <v>6.3947489884585512E-2</v>
      </c>
      <c r="L32" s="52">
        <f t="shared" si="17"/>
        <v>-0.19516631227313957</v>
      </c>
      <c r="N32" s="27">
        <f t="shared" si="0"/>
        <v>2.588649691028337</v>
      </c>
      <c r="O32" s="152">
        <f t="shared" si="1"/>
        <v>2.5158193435146052</v>
      </c>
      <c r="P32" s="52">
        <f t="shared" si="18"/>
        <v>-2.8134493348460757E-2</v>
      </c>
    </row>
    <row r="33" spans="1:16" ht="26.25" customHeight="1" thickBot="1" x14ac:dyDescent="0.3">
      <c r="A33" s="12" t="s">
        <v>18</v>
      </c>
      <c r="B33" s="17">
        <v>557781.73</v>
      </c>
      <c r="C33" s="145">
        <v>584144.51000000013</v>
      </c>
      <c r="D33" s="243">
        <f>SUM(D7:D32)</f>
        <v>1.0000000000000004</v>
      </c>
      <c r="E33" s="244">
        <f>SUM(E7:E32)</f>
        <v>0.99999999999999978</v>
      </c>
      <c r="F33" s="57">
        <f t="shared" si="4"/>
        <v>4.7263613313401544E-2</v>
      </c>
      <c r="G33" s="1"/>
      <c r="H33" s="17">
        <v>143021.62199999994</v>
      </c>
      <c r="I33" s="145">
        <v>147932.64000000001</v>
      </c>
      <c r="J33" s="243">
        <f>SUM(J7:J32)</f>
        <v>1.0000000000000004</v>
      </c>
      <c r="K33" s="244">
        <f>SUM(K7:K32)</f>
        <v>1</v>
      </c>
      <c r="L33" s="57">
        <f t="shared" si="7"/>
        <v>3.4337591276933435E-2</v>
      </c>
      <c r="N33" s="29">
        <f t="shared" si="0"/>
        <v>2.564114496901861</v>
      </c>
      <c r="O33" s="146">
        <f t="shared" si="1"/>
        <v>2.5324664953197966</v>
      </c>
      <c r="P33" s="57">
        <f t="shared" si="8"/>
        <v>-1.2342663176821341E-2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8"/>
      <c r="D36" s="366" t="s">
        <v>104</v>
      </c>
      <c r="E36" s="358"/>
      <c r="F36" s="130" t="s">
        <v>0</v>
      </c>
      <c r="H36" s="375" t="s">
        <v>19</v>
      </c>
      <c r="I36" s="376"/>
      <c r="J36" s="366" t="s">
        <v>104</v>
      </c>
      <c r="K36" s="359"/>
      <c r="L36" s="130" t="s">
        <v>0</v>
      </c>
      <c r="N36" s="357" t="s">
        <v>22</v>
      </c>
      <c r="O36" s="358"/>
      <c r="P36" s="130" t="s">
        <v>0</v>
      </c>
    </row>
    <row r="37" spans="1:16" x14ac:dyDescent="0.25">
      <c r="A37" s="373"/>
      <c r="B37" s="367" t="str">
        <f>B5</f>
        <v>jan-set</v>
      </c>
      <c r="C37" s="361"/>
      <c r="D37" s="367" t="str">
        <f>B5</f>
        <v>jan-set</v>
      </c>
      <c r="E37" s="361"/>
      <c r="F37" s="131" t="str">
        <f>F5</f>
        <v>2024/2023</v>
      </c>
      <c r="H37" s="355" t="str">
        <f>B5</f>
        <v>jan-set</v>
      </c>
      <c r="I37" s="361"/>
      <c r="J37" s="367" t="str">
        <f>B5</f>
        <v>jan-set</v>
      </c>
      <c r="K37" s="356"/>
      <c r="L37" s="131" t="str">
        <f>L5</f>
        <v>2024/2023</v>
      </c>
      <c r="N37" s="355" t="str">
        <f>B5</f>
        <v>jan-set</v>
      </c>
      <c r="O37" s="356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156</v>
      </c>
      <c r="B39" s="39">
        <v>53326.909999999996</v>
      </c>
      <c r="C39" s="147">
        <v>55140</v>
      </c>
      <c r="D39" s="247">
        <f t="shared" ref="D39:D61" si="19">B39/$B$62</f>
        <v>0.24645654855154134</v>
      </c>
      <c r="E39" s="246">
        <f t="shared" ref="E39:E61" si="20">C39/$C$62</f>
        <v>0.251911954167923</v>
      </c>
      <c r="F39" s="52">
        <f>(C39-B39)/B39</f>
        <v>3.3999532318673704E-2</v>
      </c>
      <c r="H39" s="39">
        <v>13108.886</v>
      </c>
      <c r="I39" s="147">
        <v>13975.044</v>
      </c>
      <c r="J39" s="247">
        <f t="shared" ref="J39:J61" si="21">H39/$H$62</f>
        <v>0.25393232905119772</v>
      </c>
      <c r="K39" s="246">
        <f t="shared" ref="K39:K61" si="22">I39/$I$62</f>
        <v>0.27309542676522175</v>
      </c>
      <c r="L39" s="52">
        <f>(I39-H39)/H39</f>
        <v>6.6074111865798466E-2</v>
      </c>
      <c r="N39" s="27">
        <f t="shared" ref="N39:N62" si="23">(H39/B39)*10</f>
        <v>2.4582121859301429</v>
      </c>
      <c r="O39" s="151">
        <f t="shared" ref="O39:O62" si="24">(I39/C39)*10</f>
        <v>2.5344657236126222</v>
      </c>
      <c r="P39" s="61">
        <f t="shared" si="8"/>
        <v>3.1019916880619634E-2</v>
      </c>
    </row>
    <row r="40" spans="1:16" ht="20.100000000000001" customHeight="1" x14ac:dyDescent="0.25">
      <c r="A40" s="38" t="s">
        <v>162</v>
      </c>
      <c r="B40" s="19">
        <v>44342.670000000006</v>
      </c>
      <c r="C40" s="140">
        <v>44504.090000000018</v>
      </c>
      <c r="D40" s="247">
        <f t="shared" si="19"/>
        <v>0.20493483312196373</v>
      </c>
      <c r="E40" s="215">
        <f t="shared" si="20"/>
        <v>0.2033208610875068</v>
      </c>
      <c r="F40" s="52">
        <f t="shared" ref="F40:F62" si="25">(C40-B40)/B40</f>
        <v>3.6402859818773382E-3</v>
      </c>
      <c r="H40" s="19">
        <v>10359.679</v>
      </c>
      <c r="I40" s="140">
        <v>9940.1449999999968</v>
      </c>
      <c r="J40" s="247">
        <f t="shared" si="21"/>
        <v>0.20067741962915714</v>
      </c>
      <c r="K40" s="215">
        <f t="shared" si="22"/>
        <v>0.19424684035937093</v>
      </c>
      <c r="L40" s="52">
        <f t="shared" ref="L40:L62" si="26">(I40-H40)/H40</f>
        <v>-4.0496814621379995E-2</v>
      </c>
      <c r="N40" s="27">
        <f t="shared" si="23"/>
        <v>2.3362776756564276</v>
      </c>
      <c r="O40" s="152">
        <f t="shared" si="24"/>
        <v>2.2335351649702293</v>
      </c>
      <c r="P40" s="52">
        <f t="shared" si="8"/>
        <v>-4.397701170402641E-2</v>
      </c>
    </row>
    <row r="41" spans="1:16" ht="20.100000000000001" customHeight="1" x14ac:dyDescent="0.25">
      <c r="A41" s="38" t="s">
        <v>164</v>
      </c>
      <c r="B41" s="19">
        <v>23671.339999999993</v>
      </c>
      <c r="C41" s="140">
        <v>28547.579999999998</v>
      </c>
      <c r="D41" s="247">
        <f t="shared" si="19"/>
        <v>0.10939986502105675</v>
      </c>
      <c r="E41" s="215">
        <f t="shared" si="20"/>
        <v>0.13042213755105395</v>
      </c>
      <c r="F41" s="52">
        <f t="shared" si="25"/>
        <v>0.20599763258015841</v>
      </c>
      <c r="H41" s="19">
        <v>4756.4699999999993</v>
      </c>
      <c r="I41" s="140">
        <v>5699.9109999999991</v>
      </c>
      <c r="J41" s="247">
        <f t="shared" si="21"/>
        <v>9.2137616053885152E-2</v>
      </c>
      <c r="K41" s="215">
        <f t="shared" si="22"/>
        <v>0.11138566913054311</v>
      </c>
      <c r="L41" s="52">
        <f t="shared" si="26"/>
        <v>0.19834898569737641</v>
      </c>
      <c r="N41" s="27">
        <f t="shared" si="23"/>
        <v>2.0093792746840697</v>
      </c>
      <c r="O41" s="152">
        <f t="shared" si="24"/>
        <v>1.996635441603106</v>
      </c>
      <c r="P41" s="52">
        <f t="shared" si="8"/>
        <v>-6.3421740442542399E-3</v>
      </c>
    </row>
    <row r="42" spans="1:16" ht="20.100000000000001" customHeight="1" x14ac:dyDescent="0.25">
      <c r="A42" s="38" t="s">
        <v>159</v>
      </c>
      <c r="B42" s="19">
        <v>26392.199999999997</v>
      </c>
      <c r="C42" s="140">
        <v>23441.85</v>
      </c>
      <c r="D42" s="247">
        <f t="shared" si="19"/>
        <v>0.12197463758320123</v>
      </c>
      <c r="E42" s="215">
        <f t="shared" si="20"/>
        <v>0.10709615964474656</v>
      </c>
      <c r="F42" s="52">
        <f t="shared" si="25"/>
        <v>-0.11178871030077064</v>
      </c>
      <c r="H42" s="19">
        <v>6356.2389999999987</v>
      </c>
      <c r="I42" s="140">
        <v>5345.0110000000004</v>
      </c>
      <c r="J42" s="247">
        <f t="shared" si="21"/>
        <v>0.12312675335463713</v>
      </c>
      <c r="K42" s="215">
        <f t="shared" si="22"/>
        <v>0.10445033733774325</v>
      </c>
      <c r="L42" s="52">
        <f t="shared" si="26"/>
        <v>-0.15909219272591835</v>
      </c>
      <c r="N42" s="27">
        <f t="shared" si="23"/>
        <v>2.4083778540629424</v>
      </c>
      <c r="O42" s="152">
        <f t="shared" si="24"/>
        <v>2.2801148373528544</v>
      </c>
      <c r="P42" s="52">
        <f t="shared" si="8"/>
        <v>-5.3257015502657865E-2</v>
      </c>
    </row>
    <row r="43" spans="1:16" ht="20.100000000000001" customHeight="1" x14ac:dyDescent="0.25">
      <c r="A43" s="38" t="s">
        <v>157</v>
      </c>
      <c r="B43" s="19">
        <v>15174.699999999997</v>
      </c>
      <c r="C43" s="140">
        <v>21688.249999999993</v>
      </c>
      <c r="D43" s="247">
        <f t="shared" si="19"/>
        <v>7.0131649992566117E-2</v>
      </c>
      <c r="E43" s="215">
        <f t="shared" si="20"/>
        <v>9.9084683351150782E-2</v>
      </c>
      <c r="F43" s="52">
        <f t="shared" si="25"/>
        <v>0.42923748080686913</v>
      </c>
      <c r="H43" s="19">
        <v>4233.3840000000009</v>
      </c>
      <c r="I43" s="140">
        <v>5330.348</v>
      </c>
      <c r="J43" s="247">
        <f t="shared" si="21"/>
        <v>8.2004913223600831E-2</v>
      </c>
      <c r="K43" s="215">
        <f t="shared" si="22"/>
        <v>0.10416379811520782</v>
      </c>
      <c r="L43" s="52">
        <f t="shared" si="26"/>
        <v>0.25912225302500286</v>
      </c>
      <c r="N43" s="27">
        <f t="shared" si="23"/>
        <v>2.7897645422973776</v>
      </c>
      <c r="O43" s="152">
        <f t="shared" si="24"/>
        <v>2.4577123557686775</v>
      </c>
      <c r="P43" s="52">
        <f t="shared" ref="P43:P50" si="27">(O43-N43)/N43</f>
        <v>-0.11902516556298845</v>
      </c>
    </row>
    <row r="44" spans="1:16" ht="20.100000000000001" customHeight="1" x14ac:dyDescent="0.25">
      <c r="A44" s="38" t="s">
        <v>155</v>
      </c>
      <c r="B44" s="19">
        <v>14512.330000000002</v>
      </c>
      <c r="C44" s="140">
        <v>14005.830000000002</v>
      </c>
      <c r="D44" s="247">
        <f t="shared" si="19"/>
        <v>6.707042960563421E-2</v>
      </c>
      <c r="E44" s="215">
        <f t="shared" si="20"/>
        <v>6.3986869877470459E-2</v>
      </c>
      <c r="F44" s="52">
        <f t="shared" ref="F44:F55" si="28">(C44-B44)/B44</f>
        <v>-3.4901356294957456E-2</v>
      </c>
      <c r="H44" s="19">
        <v>2694.4309999999991</v>
      </c>
      <c r="I44" s="140">
        <v>2879.8260000000005</v>
      </c>
      <c r="J44" s="247">
        <f t="shared" si="21"/>
        <v>5.2193843115101279E-2</v>
      </c>
      <c r="K44" s="215">
        <f t="shared" si="22"/>
        <v>5.6276553439086247E-2</v>
      </c>
      <c r="L44" s="52">
        <f t="shared" ref="L44:L55" si="29">(I44-H44)/H44</f>
        <v>6.8806735076905448E-2</v>
      </c>
      <c r="N44" s="27">
        <f t="shared" si="23"/>
        <v>1.8566494835770677</v>
      </c>
      <c r="O44" s="152">
        <f t="shared" si="24"/>
        <v>2.0561623266882432</v>
      </c>
      <c r="P44" s="52">
        <f t="shared" si="27"/>
        <v>0.10745854016924561</v>
      </c>
    </row>
    <row r="45" spans="1:16" ht="20.100000000000001" customHeight="1" x14ac:dyDescent="0.25">
      <c r="A45" s="38" t="s">
        <v>158</v>
      </c>
      <c r="B45" s="19">
        <v>8663.91</v>
      </c>
      <c r="C45" s="140">
        <v>7537.6</v>
      </c>
      <c r="D45" s="247">
        <f t="shared" si="19"/>
        <v>4.0041272887575613E-2</v>
      </c>
      <c r="E45" s="215">
        <f t="shared" si="20"/>
        <v>3.443619052840291E-2</v>
      </c>
      <c r="F45" s="52">
        <f t="shared" si="28"/>
        <v>-0.13000019621625797</v>
      </c>
      <c r="H45" s="19">
        <v>2291.7330000000002</v>
      </c>
      <c r="I45" s="140">
        <v>2050.5249999999996</v>
      </c>
      <c r="J45" s="247">
        <f t="shared" si="21"/>
        <v>4.439317713598917E-2</v>
      </c>
      <c r="K45" s="215">
        <f t="shared" si="22"/>
        <v>4.007064306686664E-2</v>
      </c>
      <c r="L45" s="52">
        <f t="shared" si="29"/>
        <v>-0.10525135345173305</v>
      </c>
      <c r="N45" s="27">
        <f t="shared" si="23"/>
        <v>2.6451486684418466</v>
      </c>
      <c r="O45" s="152">
        <f t="shared" si="24"/>
        <v>2.7203950859690078</v>
      </c>
      <c r="P45" s="52">
        <f t="shared" si="27"/>
        <v>2.8446952122160276E-2</v>
      </c>
    </row>
    <row r="46" spans="1:16" ht="20.100000000000001" customHeight="1" x14ac:dyDescent="0.25">
      <c r="A46" s="38" t="s">
        <v>165</v>
      </c>
      <c r="B46" s="19">
        <v>5071.37</v>
      </c>
      <c r="C46" s="140">
        <v>5953.5200000000013</v>
      </c>
      <c r="D46" s="247">
        <f t="shared" si="19"/>
        <v>2.3437929304882477E-2</v>
      </c>
      <c r="E46" s="215">
        <f t="shared" si="20"/>
        <v>2.7199181308991897E-2</v>
      </c>
      <c r="F46" s="52">
        <f t="shared" si="28"/>
        <v>0.17394707938880449</v>
      </c>
      <c r="H46" s="19">
        <v>1519.0059999999996</v>
      </c>
      <c r="I46" s="140">
        <v>1578.4040000000002</v>
      </c>
      <c r="J46" s="247">
        <f t="shared" si="21"/>
        <v>2.9424676621853569E-2</v>
      </c>
      <c r="K46" s="215">
        <f t="shared" si="22"/>
        <v>3.0844619450781919E-2</v>
      </c>
      <c r="L46" s="52">
        <f t="shared" si="29"/>
        <v>3.9103203015656694E-2</v>
      </c>
      <c r="N46" s="27">
        <f t="shared" si="23"/>
        <v>2.9952576917085514</v>
      </c>
      <c r="O46" s="152">
        <f t="shared" si="24"/>
        <v>2.6512113841895211</v>
      </c>
      <c r="P46" s="52">
        <f t="shared" si="27"/>
        <v>-0.11486367549323605</v>
      </c>
    </row>
    <row r="47" spans="1:16" ht="20.100000000000001" customHeight="1" x14ac:dyDescent="0.25">
      <c r="A47" s="38" t="s">
        <v>161</v>
      </c>
      <c r="B47" s="19">
        <v>5386.4400000000005</v>
      </c>
      <c r="C47" s="140">
        <v>4847.6600000000008</v>
      </c>
      <c r="D47" s="247">
        <f t="shared" si="19"/>
        <v>2.4894062141983562E-2</v>
      </c>
      <c r="E47" s="215">
        <f t="shared" si="20"/>
        <v>2.2146962345695933E-2</v>
      </c>
      <c r="F47" s="52">
        <f t="shared" si="28"/>
        <v>-0.10002524858719297</v>
      </c>
      <c r="H47" s="19">
        <v>1157.202</v>
      </c>
      <c r="I47" s="140">
        <v>1080.1269999999997</v>
      </c>
      <c r="J47" s="247">
        <f t="shared" si="21"/>
        <v>2.2416168623535526E-2</v>
      </c>
      <c r="K47" s="215">
        <f t="shared" si="22"/>
        <v>2.11074644219824E-2</v>
      </c>
      <c r="L47" s="52">
        <f t="shared" si="29"/>
        <v>-6.6604620455201657E-2</v>
      </c>
      <c r="N47" s="27">
        <f t="shared" si="23"/>
        <v>2.1483614409517231</v>
      </c>
      <c r="O47" s="152">
        <f t="shared" si="24"/>
        <v>2.2281409999876218</v>
      </c>
      <c r="P47" s="52">
        <f t="shared" si="27"/>
        <v>3.7135073044578769E-2</v>
      </c>
    </row>
    <row r="48" spans="1:16" ht="20.100000000000001" customHeight="1" x14ac:dyDescent="0.25">
      <c r="A48" s="38" t="s">
        <v>160</v>
      </c>
      <c r="B48" s="19">
        <v>6565.409999999998</v>
      </c>
      <c r="C48" s="140">
        <v>3509.1600000000003</v>
      </c>
      <c r="D48" s="247">
        <f t="shared" si="19"/>
        <v>3.0342809820140988E-2</v>
      </c>
      <c r="E48" s="215">
        <f t="shared" si="20"/>
        <v>1.6031907020092651E-2</v>
      </c>
      <c r="F48" s="52">
        <f t="shared" si="28"/>
        <v>-0.46550786622617607</v>
      </c>
      <c r="H48" s="19">
        <v>1695.6899999999998</v>
      </c>
      <c r="I48" s="140">
        <v>940.09199999999987</v>
      </c>
      <c r="J48" s="247">
        <f t="shared" si="21"/>
        <v>3.284722371136841E-2</v>
      </c>
      <c r="K48" s="215">
        <f t="shared" si="22"/>
        <v>1.8370949382239571E-2</v>
      </c>
      <c r="L48" s="52">
        <f t="shared" si="29"/>
        <v>-0.44559913663464434</v>
      </c>
      <c r="N48" s="27">
        <f t="shared" si="23"/>
        <v>2.5827633003879429</v>
      </c>
      <c r="O48" s="152">
        <f t="shared" si="24"/>
        <v>2.6789659063707552</v>
      </c>
      <c r="P48" s="52">
        <f t="shared" si="27"/>
        <v>3.7247937497161356E-2</v>
      </c>
    </row>
    <row r="49" spans="1:16" ht="20.100000000000001" customHeight="1" x14ac:dyDescent="0.25">
      <c r="A49" s="38" t="s">
        <v>166</v>
      </c>
      <c r="B49" s="19">
        <v>3545.8899999999994</v>
      </c>
      <c r="C49" s="140">
        <v>3657.1800000000003</v>
      </c>
      <c r="D49" s="247">
        <f t="shared" si="19"/>
        <v>1.6387745154246233E-2</v>
      </c>
      <c r="E49" s="215">
        <f t="shared" si="20"/>
        <v>1.6708149447657684E-2</v>
      </c>
      <c r="F49" s="52">
        <f t="shared" si="28"/>
        <v>3.1385632380023322E-2</v>
      </c>
      <c r="H49" s="19">
        <v>973.47199999999987</v>
      </c>
      <c r="I49" s="140">
        <v>934.15199999999993</v>
      </c>
      <c r="J49" s="247">
        <f t="shared" si="21"/>
        <v>1.8857133415160335E-2</v>
      </c>
      <c r="K49" s="215">
        <f t="shared" si="22"/>
        <v>1.8254871977761603E-2</v>
      </c>
      <c r="L49" s="52">
        <f t="shared" si="29"/>
        <v>-4.0391505867657149E-2</v>
      </c>
      <c r="N49" s="27">
        <f t="shared" ref="N49" si="30">(H49/B49)*10</f>
        <v>2.745353070738235</v>
      </c>
      <c r="O49" s="152">
        <f t="shared" ref="O49" si="31">(I49/C49)*10</f>
        <v>2.554295932931931</v>
      </c>
      <c r="P49" s="52">
        <f t="shared" ref="P49" si="32">(O49-N49)/N49</f>
        <v>-6.9592920430787436E-2</v>
      </c>
    </row>
    <row r="50" spans="1:16" ht="20.100000000000001" customHeight="1" x14ac:dyDescent="0.25">
      <c r="A50" s="38" t="s">
        <v>170</v>
      </c>
      <c r="B50" s="19">
        <v>1893.66</v>
      </c>
      <c r="C50" s="140">
        <v>1652.6200000000001</v>
      </c>
      <c r="D50" s="247">
        <f t="shared" si="19"/>
        <v>8.7517710613668007E-3</v>
      </c>
      <c r="E50" s="215">
        <f t="shared" si="20"/>
        <v>7.5501402556581963E-3</v>
      </c>
      <c r="F50" s="52">
        <f t="shared" si="28"/>
        <v>-0.12728789751064074</v>
      </c>
      <c r="H50" s="19">
        <v>394.35</v>
      </c>
      <c r="I50" s="140">
        <v>318.02399999999994</v>
      </c>
      <c r="J50" s="247">
        <f t="shared" si="21"/>
        <v>7.6389568084839418E-3</v>
      </c>
      <c r="K50" s="215">
        <f t="shared" si="22"/>
        <v>6.2147138858083643E-3</v>
      </c>
      <c r="L50" s="52">
        <f t="shared" si="29"/>
        <v>-0.19354887790034253</v>
      </c>
      <c r="N50" s="27">
        <f t="shared" si="23"/>
        <v>2.0824752067424988</v>
      </c>
      <c r="O50" s="152">
        <f t="shared" si="24"/>
        <v>1.9243625273807647</v>
      </c>
      <c r="P50" s="52">
        <f t="shared" si="27"/>
        <v>-7.5925359807313603E-2</v>
      </c>
    </row>
    <row r="51" spans="1:16" ht="20.100000000000001" customHeight="1" x14ac:dyDescent="0.25">
      <c r="A51" s="38" t="s">
        <v>168</v>
      </c>
      <c r="B51" s="19">
        <v>3435.5800000000004</v>
      </c>
      <c r="C51" s="140">
        <v>1293.97</v>
      </c>
      <c r="D51" s="247">
        <f t="shared" si="19"/>
        <v>1.587793459386086E-2</v>
      </c>
      <c r="E51" s="215">
        <f t="shared" si="20"/>
        <v>5.9116160923951278E-3</v>
      </c>
      <c r="F51" s="52">
        <f t="shared" si="28"/>
        <v>-0.62336199419020966</v>
      </c>
      <c r="H51" s="19">
        <v>881.59299999999996</v>
      </c>
      <c r="I51" s="140">
        <v>291.01799999999997</v>
      </c>
      <c r="J51" s="247">
        <f t="shared" si="21"/>
        <v>1.7077344616867714E-2</v>
      </c>
      <c r="K51" s="215">
        <f t="shared" si="22"/>
        <v>5.6869720700959006E-3</v>
      </c>
      <c r="L51" s="52">
        <f t="shared" si="29"/>
        <v>-0.66989529181833352</v>
      </c>
      <c r="N51" s="27">
        <f t="shared" ref="N51" si="33">(H51/B51)*10</f>
        <v>2.5660674471268314</v>
      </c>
      <c r="O51" s="152">
        <f t="shared" ref="O51" si="34">(I51/C51)*10</f>
        <v>2.2490320486564603</v>
      </c>
      <c r="P51" s="52">
        <f t="shared" ref="P51" si="35">(O51-N51)/N51</f>
        <v>-0.12354912916468683</v>
      </c>
    </row>
    <row r="52" spans="1:16" ht="20.100000000000001" customHeight="1" x14ac:dyDescent="0.25">
      <c r="A52" s="38" t="s">
        <v>171</v>
      </c>
      <c r="B52" s="19">
        <v>1333.85</v>
      </c>
      <c r="C52" s="140">
        <v>814.03</v>
      </c>
      <c r="D52" s="247">
        <f t="shared" si="19"/>
        <v>6.1645437038349571E-3</v>
      </c>
      <c r="E52" s="215">
        <f t="shared" si="20"/>
        <v>3.718967864550496E-3</v>
      </c>
      <c r="F52" s="52">
        <f t="shared" si="28"/>
        <v>-0.38971398583049066</v>
      </c>
      <c r="H52" s="19">
        <v>348.25899999999996</v>
      </c>
      <c r="I52" s="140">
        <v>190.78699999999998</v>
      </c>
      <c r="J52" s="247">
        <f t="shared" si="21"/>
        <v>6.746127701701049E-3</v>
      </c>
      <c r="K52" s="215">
        <f t="shared" si="22"/>
        <v>3.7282928902589757E-3</v>
      </c>
      <c r="L52" s="52">
        <f t="shared" si="29"/>
        <v>-0.45216921888594408</v>
      </c>
      <c r="N52" s="27">
        <f t="shared" ref="N52:N53" si="36">(H52/B52)*10</f>
        <v>2.6109307643288227</v>
      </c>
      <c r="O52" s="152">
        <f t="shared" ref="O52:O53" si="37">(I52/C52)*10</f>
        <v>2.3437342604080929</v>
      </c>
      <c r="P52" s="52">
        <f t="shared" ref="P52:P53" si="38">(O52-N52)/N52</f>
        <v>-0.10233764432639657</v>
      </c>
    </row>
    <row r="53" spans="1:16" ht="20.100000000000001" customHeight="1" x14ac:dyDescent="0.25">
      <c r="A53" s="38" t="s">
        <v>172</v>
      </c>
      <c r="B53" s="19">
        <v>1178.6600000000001</v>
      </c>
      <c r="C53" s="140">
        <v>754.88</v>
      </c>
      <c r="D53" s="247">
        <f t="shared" si="19"/>
        <v>5.4473149769180282E-3</v>
      </c>
      <c r="E53" s="215">
        <f t="shared" si="20"/>
        <v>3.4487358716409448E-3</v>
      </c>
      <c r="F53" s="52">
        <f t="shared" si="28"/>
        <v>-0.35954388882290061</v>
      </c>
      <c r="H53" s="19">
        <v>290.70800000000003</v>
      </c>
      <c r="I53" s="140">
        <v>187.68700000000001</v>
      </c>
      <c r="J53" s="247">
        <f t="shared" si="21"/>
        <v>5.6313068489431978E-3</v>
      </c>
      <c r="K53" s="215">
        <f t="shared" si="22"/>
        <v>3.6677137734438749E-3</v>
      </c>
      <c r="L53" s="52">
        <f t="shared" si="29"/>
        <v>-0.35437965243474556</v>
      </c>
      <c r="N53" s="27">
        <f t="shared" si="36"/>
        <v>2.4664279775338098</v>
      </c>
      <c r="O53" s="152">
        <f t="shared" si="37"/>
        <v>2.486315705807546</v>
      </c>
      <c r="P53" s="52">
        <f t="shared" si="38"/>
        <v>8.0633728026479837E-3</v>
      </c>
    </row>
    <row r="54" spans="1:16" ht="20.100000000000001" customHeight="1" x14ac:dyDescent="0.25">
      <c r="A54" s="38" t="s">
        <v>174</v>
      </c>
      <c r="B54" s="19">
        <v>648.92000000000007</v>
      </c>
      <c r="C54" s="140">
        <v>364.53000000000009</v>
      </c>
      <c r="D54" s="247">
        <f t="shared" si="19"/>
        <v>2.9990596396090876E-3</v>
      </c>
      <c r="E54" s="215">
        <f t="shared" si="20"/>
        <v>1.6653874619665032E-3</v>
      </c>
      <c r="F54" s="52">
        <f t="shared" si="28"/>
        <v>-0.43825124822782463</v>
      </c>
      <c r="H54" s="19">
        <v>164.86900000000003</v>
      </c>
      <c r="I54" s="140">
        <v>124.58499999999999</v>
      </c>
      <c r="J54" s="247">
        <f t="shared" si="21"/>
        <v>3.193678635876605E-3</v>
      </c>
      <c r="K54" s="215">
        <f t="shared" si="22"/>
        <v>2.4345965381965991E-3</v>
      </c>
      <c r="L54" s="52">
        <f t="shared" si="29"/>
        <v>-0.24433944525653717</v>
      </c>
      <c r="N54" s="27">
        <f t="shared" ref="N54" si="39">(H54/B54)*10</f>
        <v>2.5406675707329103</v>
      </c>
      <c r="O54" s="152">
        <f t="shared" ref="O54" si="40">(I54/C54)*10</f>
        <v>3.4176885304364513</v>
      </c>
      <c r="P54" s="52">
        <f t="shared" ref="P54" si="41">(O54-N54)/N54</f>
        <v>0.3451931176696782</v>
      </c>
    </row>
    <row r="55" spans="1:16" ht="20.100000000000001" customHeight="1" x14ac:dyDescent="0.25">
      <c r="A55" s="38" t="s">
        <v>175</v>
      </c>
      <c r="B55" s="19">
        <v>87.110000000000014</v>
      </c>
      <c r="C55" s="140">
        <v>506.20000000000005</v>
      </c>
      <c r="D55" s="247">
        <f t="shared" si="19"/>
        <v>4.0258904827459105E-4</v>
      </c>
      <c r="E55" s="215">
        <f t="shared" si="20"/>
        <v>2.3126193543671135E-3</v>
      </c>
      <c r="F55" s="52">
        <f t="shared" si="28"/>
        <v>4.8110435082080123</v>
      </c>
      <c r="H55" s="19">
        <v>18.206999999999997</v>
      </c>
      <c r="I55" s="140">
        <v>118.10299999999998</v>
      </c>
      <c r="J55" s="247">
        <f t="shared" si="21"/>
        <v>3.52687933592157E-4</v>
      </c>
      <c r="K55" s="215">
        <f t="shared" si="22"/>
        <v>2.3079275591012796E-3</v>
      </c>
      <c r="L55" s="52">
        <f t="shared" si="29"/>
        <v>5.4866809468885593</v>
      </c>
      <c r="N55" s="27">
        <f t="shared" ref="N55" si="42">(H55/B55)*10</f>
        <v>2.0901159453564451</v>
      </c>
      <c r="O55" s="152">
        <f t="shared" ref="O55" si="43">(I55/C55)*10</f>
        <v>2.3331291979454756</v>
      </c>
      <c r="P55" s="52">
        <f t="shared" ref="P55" si="44">(O55-N55)/N55</f>
        <v>0.11626783343236369</v>
      </c>
    </row>
    <row r="56" spans="1:16" ht="20.100000000000001" customHeight="1" x14ac:dyDescent="0.25">
      <c r="A56" s="38" t="s">
        <v>163</v>
      </c>
      <c r="B56" s="19">
        <v>575.06999999999994</v>
      </c>
      <c r="C56" s="140">
        <v>266.58</v>
      </c>
      <c r="D56" s="247">
        <f t="shared" si="19"/>
        <v>2.6577532314460911E-3</v>
      </c>
      <c r="E56" s="215">
        <f t="shared" si="20"/>
        <v>1.2178942463200019E-3</v>
      </c>
      <c r="F56" s="52">
        <f t="shared" ref="F56:F59" si="45">(C56-B56)/B56</f>
        <v>-0.53643904220355776</v>
      </c>
      <c r="H56" s="19">
        <v>206.05799999999999</v>
      </c>
      <c r="I56" s="140">
        <v>57.802</v>
      </c>
      <c r="J56" s="247">
        <f t="shared" si="21"/>
        <v>3.9915510638838187E-3</v>
      </c>
      <c r="K56" s="215">
        <f t="shared" si="22"/>
        <v>1.1295464871440369E-3</v>
      </c>
      <c r="L56" s="52">
        <f t="shared" ref="L56:L59" si="46">(I56-H56)/H56</f>
        <v>-0.71948674645002864</v>
      </c>
      <c r="N56" s="27">
        <f t="shared" si="23"/>
        <v>3.5831811779435552</v>
      </c>
      <c r="O56" s="152">
        <f t="shared" si="24"/>
        <v>2.1682796908995425</v>
      </c>
      <c r="P56" s="52">
        <f t="shared" ref="P56" si="47">(O56-N56)/N56</f>
        <v>-0.39487299602752635</v>
      </c>
    </row>
    <row r="57" spans="1:16" ht="20.100000000000001" customHeight="1" x14ac:dyDescent="0.25">
      <c r="A57" s="38" t="s">
        <v>169</v>
      </c>
      <c r="B57" s="19">
        <v>117.47999999999999</v>
      </c>
      <c r="C57" s="140">
        <v>85.159999999999982</v>
      </c>
      <c r="D57" s="247">
        <f t="shared" si="19"/>
        <v>5.4294755356789053E-4</v>
      </c>
      <c r="E57" s="215">
        <f t="shared" si="20"/>
        <v>3.890609723783155E-4</v>
      </c>
      <c r="F57" s="52">
        <f t="shared" si="45"/>
        <v>-0.27511065713312916</v>
      </c>
      <c r="H57" s="19">
        <v>49.429000000000002</v>
      </c>
      <c r="I57" s="140">
        <v>30.306999999999995</v>
      </c>
      <c r="J57" s="247">
        <f t="shared" si="21"/>
        <v>9.5748952982516232E-4</v>
      </c>
      <c r="K57" s="215">
        <f t="shared" si="22"/>
        <v>5.9224880429525483E-4</v>
      </c>
      <c r="L57" s="52">
        <f t="shared" si="46"/>
        <v>-0.38685791741690112</v>
      </c>
      <c r="N57" s="27">
        <f t="shared" ref="N57:N59" si="48">(H57/B57)*10</f>
        <v>4.2074395641811382</v>
      </c>
      <c r="O57" s="152">
        <f t="shared" ref="O57:O59" si="49">(I57/C57)*10</f>
        <v>3.5588304368248003</v>
      </c>
      <c r="P57" s="52">
        <f t="shared" ref="P57:P59" si="50">(O57-N57)/N57</f>
        <v>-0.15415768128390733</v>
      </c>
    </row>
    <row r="58" spans="1:16" ht="20.100000000000001" customHeight="1" x14ac:dyDescent="0.25">
      <c r="A58" s="38" t="s">
        <v>167</v>
      </c>
      <c r="B58" s="19">
        <v>206.34</v>
      </c>
      <c r="C58" s="140">
        <v>90.04</v>
      </c>
      <c r="D58" s="247">
        <f t="shared" si="19"/>
        <v>9.5362443141980377E-4</v>
      </c>
      <c r="E58" s="215">
        <f t="shared" si="20"/>
        <v>4.1135568286688047E-4</v>
      </c>
      <c r="F58" s="52">
        <f t="shared" si="45"/>
        <v>-0.56363283900358629</v>
      </c>
      <c r="H58" s="19">
        <v>48.960999999999999</v>
      </c>
      <c r="I58" s="140">
        <v>26.554000000000002</v>
      </c>
      <c r="J58" s="247">
        <f t="shared" si="21"/>
        <v>9.484238983141429E-4</v>
      </c>
      <c r="K58" s="215">
        <f t="shared" si="22"/>
        <v>5.1890898964781075E-4</v>
      </c>
      <c r="L58" s="52">
        <f t="shared" si="46"/>
        <v>-0.45764996629970789</v>
      </c>
      <c r="N58" s="27">
        <f t="shared" ref="N58" si="51">(H58/B58)*10</f>
        <v>2.3728312493942036</v>
      </c>
      <c r="O58" s="152">
        <f t="shared" ref="O58" si="52">(I58/C58)*10</f>
        <v>2.9491337183474009</v>
      </c>
      <c r="P58" s="52">
        <f t="shared" ref="P58" si="53">(O58-N58)/N58</f>
        <v>0.24287545483916326</v>
      </c>
    </row>
    <row r="59" spans="1:16" ht="20.100000000000001" customHeight="1" x14ac:dyDescent="0.25">
      <c r="A59" s="38" t="s">
        <v>215</v>
      </c>
      <c r="B59" s="19">
        <v>22.66</v>
      </c>
      <c r="C59" s="140">
        <v>56.199999999999996</v>
      </c>
      <c r="D59" s="247">
        <f t="shared" si="19"/>
        <v>1.0472583898406878E-4</v>
      </c>
      <c r="E59" s="215">
        <f t="shared" si="20"/>
        <v>2.56754657675685E-4</v>
      </c>
      <c r="F59" s="52">
        <f t="shared" si="45"/>
        <v>1.4801412180052953</v>
      </c>
      <c r="H59" s="19">
        <v>12.625000000000002</v>
      </c>
      <c r="I59" s="140">
        <v>21.810999999999996</v>
      </c>
      <c r="J59" s="247">
        <f t="shared" si="21"/>
        <v>2.4455896971499881E-4</v>
      </c>
      <c r="K59" s="215">
        <f t="shared" si="22"/>
        <v>4.2622294092070488E-4</v>
      </c>
      <c r="L59" s="52">
        <f t="shared" si="46"/>
        <v>0.72760396039603903</v>
      </c>
      <c r="N59" s="27">
        <f t="shared" si="48"/>
        <v>5.5714916151809373</v>
      </c>
      <c r="O59" s="152">
        <f t="shared" si="49"/>
        <v>3.880960854092526</v>
      </c>
      <c r="P59" s="52">
        <f t="shared" si="50"/>
        <v>-0.30342516472287834</v>
      </c>
    </row>
    <row r="60" spans="1:16" ht="20.100000000000001" customHeight="1" x14ac:dyDescent="0.25">
      <c r="A60" s="38" t="s">
        <v>173</v>
      </c>
      <c r="B60" s="19">
        <v>53.15000000000002</v>
      </c>
      <c r="C60" s="140">
        <v>53.97</v>
      </c>
      <c r="D60" s="247">
        <f t="shared" si="19"/>
        <v>2.4563893830552769E-4</v>
      </c>
      <c r="E60" s="215">
        <f t="shared" si="20"/>
        <v>2.4656670595652526E-4</v>
      </c>
      <c r="F60" s="52">
        <f t="shared" ref="F60:F61" si="54">(C60-B60)/B60</f>
        <v>1.5428033866415404E-2</v>
      </c>
      <c r="H60" s="19">
        <v>15.268999999999997</v>
      </c>
      <c r="I60" s="140">
        <v>16.309999999999999</v>
      </c>
      <c r="J60" s="247">
        <f t="shared" si="21"/>
        <v>2.9577591355075763E-4</v>
      </c>
      <c r="K60" s="215">
        <f t="shared" si="22"/>
        <v>3.1872432104977747E-4</v>
      </c>
      <c r="L60" s="52">
        <f t="shared" ref="L60:L61" si="55">(I60-H60)/H60</f>
        <v>6.8177352806339797E-2</v>
      </c>
      <c r="N60" s="27">
        <f t="shared" ref="N60:N61" si="56">(H60/B60)*10</f>
        <v>2.872812793979302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168.8399999999383</v>
      </c>
      <c r="C61" s="140">
        <f>C62-SUM(C39:C60)</f>
        <v>115.09999999997672</v>
      </c>
      <c r="D61" s="247">
        <f t="shared" si="19"/>
        <v>7.8031379761975782E-4</v>
      </c>
      <c r="E61" s="215">
        <f t="shared" si="20"/>
        <v>5.2584450353141223E-4</v>
      </c>
      <c r="F61" s="52">
        <f t="shared" si="54"/>
        <v>-0.31828950485655783</v>
      </c>
      <c r="H61" s="19">
        <f>H62-SUM(H39:H60)</f>
        <v>47.021000000015192</v>
      </c>
      <c r="I61" s="140">
        <f>I62-SUM(I39:I60)</f>
        <v>36.177000000003318</v>
      </c>
      <c r="J61" s="247">
        <f t="shared" si="21"/>
        <v>9.108441437602117E-4</v>
      </c>
      <c r="K61" s="215">
        <f t="shared" si="22"/>
        <v>7.0695829323230285E-4</v>
      </c>
      <c r="L61" s="52">
        <f t="shared" si="55"/>
        <v>-0.23062036111542439</v>
      </c>
      <c r="N61" s="27">
        <f t="shared" si="56"/>
        <v>2.7849443259910194</v>
      </c>
      <c r="O61" s="152">
        <f t="shared" ref="O61" si="58">(I61/C61)*10</f>
        <v>3.1430929626421058</v>
      </c>
      <c r="P61" s="52">
        <f t="shared" si="57"/>
        <v>0.12860172223501798</v>
      </c>
    </row>
    <row r="62" spans="1:16" ht="26.25" customHeight="1" thickBot="1" x14ac:dyDescent="0.3">
      <c r="A62" s="12" t="s">
        <v>18</v>
      </c>
      <c r="B62" s="17">
        <v>216374.49</v>
      </c>
      <c r="C62" s="145">
        <v>218886.00000000003</v>
      </c>
      <c r="D62" s="253">
        <f>SUM(D39:D61)</f>
        <v>1</v>
      </c>
      <c r="E62" s="254">
        <f>SUM(E39:E61)</f>
        <v>0.99999999999999967</v>
      </c>
      <c r="F62" s="57">
        <f t="shared" si="25"/>
        <v>1.1607237063851836E-2</v>
      </c>
      <c r="G62" s="1"/>
      <c r="H62" s="17">
        <v>51623.541000000012</v>
      </c>
      <c r="I62" s="145">
        <v>51172.749999999993</v>
      </c>
      <c r="J62" s="253">
        <f>SUM(J39:J61)</f>
        <v>1.0000000000000002</v>
      </c>
      <c r="K62" s="254">
        <f>SUM(K39:K61)</f>
        <v>1</v>
      </c>
      <c r="L62" s="57">
        <f t="shared" si="26"/>
        <v>-8.7322758429147496E-3</v>
      </c>
      <c r="M62" s="1"/>
      <c r="N62" s="29">
        <f t="shared" si="23"/>
        <v>2.3858422959194501</v>
      </c>
      <c r="O62" s="146">
        <f t="shared" si="24"/>
        <v>2.3378722257248059</v>
      </c>
      <c r="P62" s="57">
        <f t="shared" si="8"/>
        <v>-2.01061362172547E-2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8"/>
      <c r="D65" s="366" t="s">
        <v>104</v>
      </c>
      <c r="E65" s="358"/>
      <c r="F65" s="130" t="s">
        <v>0</v>
      </c>
      <c r="H65" s="375" t="s">
        <v>19</v>
      </c>
      <c r="I65" s="376"/>
      <c r="J65" s="366" t="s">
        <v>104</v>
      </c>
      <c r="K65" s="359"/>
      <c r="L65" s="130" t="s">
        <v>0</v>
      </c>
      <c r="N65" s="357" t="s">
        <v>22</v>
      </c>
      <c r="O65" s="358"/>
      <c r="P65" s="130" t="s">
        <v>0</v>
      </c>
    </row>
    <row r="66" spans="1:16" x14ac:dyDescent="0.25">
      <c r="A66" s="373"/>
      <c r="B66" s="367" t="str">
        <f>B5</f>
        <v>jan-set</v>
      </c>
      <c r="C66" s="361"/>
      <c r="D66" s="367" t="str">
        <f>B5</f>
        <v>jan-set</v>
      </c>
      <c r="E66" s="361"/>
      <c r="F66" s="131" t="str">
        <f>F37</f>
        <v>2024/2023</v>
      </c>
      <c r="H66" s="355" t="str">
        <f>B5</f>
        <v>jan-set</v>
      </c>
      <c r="I66" s="361"/>
      <c r="J66" s="367" t="str">
        <f>B5</f>
        <v>jan-set</v>
      </c>
      <c r="K66" s="356"/>
      <c r="L66" s="131" t="str">
        <f>L37</f>
        <v>2024/2023</v>
      </c>
      <c r="N66" s="355" t="str">
        <f>B5</f>
        <v>jan-set</v>
      </c>
      <c r="O66" s="356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188</v>
      </c>
      <c r="B68" s="39">
        <v>81879.439999999988</v>
      </c>
      <c r="C68" s="147">
        <v>93642.290000000008</v>
      </c>
      <c r="D68" s="247">
        <f>B68/$B$96</f>
        <v>0.23982924322284438</v>
      </c>
      <c r="E68" s="246">
        <f>C68/$C$96</f>
        <v>0.25637264413086502</v>
      </c>
      <c r="F68" s="61">
        <f t="shared" ref="F68:F76" si="59">(C68-B68)/B68</f>
        <v>0.14366060637444544</v>
      </c>
      <c r="H68" s="19">
        <v>21176.306</v>
      </c>
      <c r="I68" s="147">
        <v>23758.242000000009</v>
      </c>
      <c r="J68" s="261">
        <f>H68/$H$96</f>
        <v>0.23169311399437365</v>
      </c>
      <c r="K68" s="246">
        <f>I68/$I$96</f>
        <v>0.2455381253533877</v>
      </c>
      <c r="L68" s="61">
        <f t="shared" ref="L68:L76" si="60">(I68-H68)/H68</f>
        <v>0.12192570318921575</v>
      </c>
      <c r="N68" s="41">
        <f t="shared" ref="N68:N96" si="61">(H68/B68)*10</f>
        <v>2.5862788021022132</v>
      </c>
      <c r="O68" s="149">
        <f t="shared" ref="O68:O96" si="62">(I68/C68)*10</f>
        <v>2.5371274025870156</v>
      </c>
      <c r="P68" s="61">
        <f t="shared" si="8"/>
        <v>-1.9004679416328066E-2</v>
      </c>
    </row>
    <row r="69" spans="1:16" ht="20.100000000000001" customHeight="1" x14ac:dyDescent="0.25">
      <c r="A69" s="38" t="s">
        <v>189</v>
      </c>
      <c r="B69" s="19">
        <v>58599.94999999999</v>
      </c>
      <c r="C69" s="140">
        <v>59205.520000000011</v>
      </c>
      <c r="D69" s="247">
        <f t="shared" ref="D69:D95" si="63">B69/$B$96</f>
        <v>0.17164237641826224</v>
      </c>
      <c r="E69" s="215">
        <f t="shared" ref="E69:E95" si="64">C69/$C$96</f>
        <v>0.16209210293279686</v>
      </c>
      <c r="F69" s="52">
        <f t="shared" si="59"/>
        <v>1.0333967861747692E-2</v>
      </c>
      <c r="H69" s="19">
        <v>14743.361999999999</v>
      </c>
      <c r="I69" s="140">
        <v>15166.074000000001</v>
      </c>
      <c r="J69" s="262">
        <f t="shared" ref="J69:J95" si="65">H69/$H$96</f>
        <v>0.16130931676782137</v>
      </c>
      <c r="K69" s="215">
        <f t="shared" ref="K69:K96" si="66">I69/$I$96</f>
        <v>0.15673926458576998</v>
      </c>
      <c r="L69" s="52">
        <f t="shared" si="60"/>
        <v>2.8671343754565707E-2</v>
      </c>
      <c r="N69" s="40">
        <f t="shared" si="61"/>
        <v>2.5159342286128235</v>
      </c>
      <c r="O69" s="143">
        <f t="shared" si="62"/>
        <v>2.5615979726214717</v>
      </c>
      <c r="P69" s="52">
        <f t="shared" si="8"/>
        <v>1.8149816274738332E-2</v>
      </c>
    </row>
    <row r="70" spans="1:16" ht="20.100000000000001" customHeight="1" x14ac:dyDescent="0.25">
      <c r="A70" s="38" t="s">
        <v>187</v>
      </c>
      <c r="B70" s="19">
        <v>60715.959999999992</v>
      </c>
      <c r="C70" s="140">
        <v>54639.640000000014</v>
      </c>
      <c r="D70" s="247">
        <f t="shared" si="63"/>
        <v>0.17784028247321293</v>
      </c>
      <c r="E70" s="215">
        <f t="shared" si="64"/>
        <v>0.14959169602920411</v>
      </c>
      <c r="F70" s="52">
        <f t="shared" si="59"/>
        <v>-0.10007780491323828</v>
      </c>
      <c r="H70" s="19">
        <v>15730.875000000002</v>
      </c>
      <c r="I70" s="140">
        <v>14206.056999999997</v>
      </c>
      <c r="J70" s="262">
        <f t="shared" si="65"/>
        <v>0.17211384339677765</v>
      </c>
      <c r="K70" s="215">
        <f t="shared" si="66"/>
        <v>0.14681762246732602</v>
      </c>
      <c r="L70" s="52">
        <f t="shared" si="60"/>
        <v>-9.6931543858812974E-2</v>
      </c>
      <c r="N70" s="40">
        <f t="shared" si="61"/>
        <v>2.5908961992859876</v>
      </c>
      <c r="O70" s="143">
        <f t="shared" si="62"/>
        <v>2.5999543554825748</v>
      </c>
      <c r="P70" s="52">
        <f t="shared" si="8"/>
        <v>3.4961478576731571E-3</v>
      </c>
    </row>
    <row r="71" spans="1:16" ht="20.100000000000001" customHeight="1" x14ac:dyDescent="0.25">
      <c r="A71" s="38" t="s">
        <v>190</v>
      </c>
      <c r="B71" s="19">
        <v>27398</v>
      </c>
      <c r="C71" s="140">
        <v>28858.049999999996</v>
      </c>
      <c r="D71" s="247">
        <f t="shared" si="63"/>
        <v>8.0250202075386579E-2</v>
      </c>
      <c r="E71" s="215">
        <f t="shared" si="64"/>
        <v>7.9007194110275472E-2</v>
      </c>
      <c r="F71" s="52">
        <f t="shared" si="59"/>
        <v>5.329038615957353E-2</v>
      </c>
      <c r="H71" s="19">
        <v>8073.1310000000012</v>
      </c>
      <c r="I71" s="140">
        <v>9147.6950000000015</v>
      </c>
      <c r="J71" s="262">
        <f t="shared" si="65"/>
        <v>8.8329327177011516E-2</v>
      </c>
      <c r="K71" s="215">
        <f t="shared" si="66"/>
        <v>9.4540155016711994E-2</v>
      </c>
      <c r="L71" s="52">
        <f t="shared" si="60"/>
        <v>0.13310374871905339</v>
      </c>
      <c r="N71" s="40">
        <f t="shared" si="61"/>
        <v>2.9466132564420766</v>
      </c>
      <c r="O71" s="143">
        <f t="shared" si="62"/>
        <v>3.1698936691841628</v>
      </c>
      <c r="P71" s="52">
        <f t="shared" si="8"/>
        <v>7.57752692023414E-2</v>
      </c>
    </row>
    <row r="72" spans="1:16" ht="20.100000000000001" customHeight="1" x14ac:dyDescent="0.25">
      <c r="A72" s="38" t="s">
        <v>193</v>
      </c>
      <c r="B72" s="19">
        <v>14937.97</v>
      </c>
      <c r="C72" s="140">
        <v>13718.219999999998</v>
      </c>
      <c r="D72" s="247">
        <f t="shared" si="63"/>
        <v>4.375411019403104E-2</v>
      </c>
      <c r="E72" s="215">
        <f t="shared" si="64"/>
        <v>3.7557564367220346E-2</v>
      </c>
      <c r="F72" s="52">
        <f t="shared" si="59"/>
        <v>-8.1654334558176375E-2</v>
      </c>
      <c r="H72" s="19">
        <v>5248.554000000001</v>
      </c>
      <c r="I72" s="140">
        <v>4677.2780000000002</v>
      </c>
      <c r="J72" s="262">
        <f t="shared" si="65"/>
        <v>5.742521005446493E-2</v>
      </c>
      <c r="K72" s="215">
        <f t="shared" si="66"/>
        <v>4.8339017334558768E-2</v>
      </c>
      <c r="L72" s="52">
        <f t="shared" si="60"/>
        <v>-0.10884445506324231</v>
      </c>
      <c r="N72" s="40">
        <f t="shared" si="61"/>
        <v>3.5135657656294672</v>
      </c>
      <c r="O72" s="143">
        <f t="shared" si="62"/>
        <v>3.4095370973785237</v>
      </c>
      <c r="P72" s="52">
        <f t="shared" ref="P72:P76" si="67">(O72-N72)/N72</f>
        <v>-2.9607719106491917E-2</v>
      </c>
    </row>
    <row r="73" spans="1:16" ht="20.100000000000001" customHeight="1" x14ac:dyDescent="0.25">
      <c r="A73" s="38" t="s">
        <v>192</v>
      </c>
      <c r="B73" s="19">
        <v>11986.739999999998</v>
      </c>
      <c r="C73" s="140">
        <v>21443.229999999996</v>
      </c>
      <c r="D73" s="247">
        <f t="shared" si="63"/>
        <v>3.5109800249110125E-2</v>
      </c>
      <c r="E73" s="215">
        <f t="shared" si="64"/>
        <v>5.8706996313378147E-2</v>
      </c>
      <c r="F73" s="52">
        <f t="shared" si="59"/>
        <v>0.78891258173615175</v>
      </c>
      <c r="H73" s="19">
        <v>2624.0160000000001</v>
      </c>
      <c r="I73" s="140">
        <v>4523.0859999999993</v>
      </c>
      <c r="J73" s="262">
        <f t="shared" si="65"/>
        <v>2.870974938740781E-2</v>
      </c>
      <c r="K73" s="215">
        <f t="shared" si="66"/>
        <v>4.674546446880002E-2</v>
      </c>
      <c r="L73" s="52">
        <f t="shared" si="60"/>
        <v>0.72372653215529148</v>
      </c>
      <c r="N73" s="40">
        <f t="shared" ref="N73" si="68">(H73/B73)*10</f>
        <v>2.1890989543445509</v>
      </c>
      <c r="O73" s="143">
        <f t="shared" ref="O73" si="69">(I73/C73)*10</f>
        <v>2.1093305439525669</v>
      </c>
      <c r="P73" s="52">
        <f t="shared" ref="P73" si="70">(O73-N73)/N73</f>
        <v>-3.6438923984534029E-2</v>
      </c>
    </row>
    <row r="74" spans="1:16" ht="20.100000000000001" customHeight="1" x14ac:dyDescent="0.25">
      <c r="A74" s="38" t="s">
        <v>195</v>
      </c>
      <c r="B74" s="19">
        <v>17419.679999999997</v>
      </c>
      <c r="C74" s="140">
        <v>17275.639999999992</v>
      </c>
      <c r="D74" s="247">
        <f t="shared" si="63"/>
        <v>5.1023171037614785E-2</v>
      </c>
      <c r="E74" s="215">
        <f t="shared" si="64"/>
        <v>4.7297022593669323E-2</v>
      </c>
      <c r="F74" s="52">
        <f t="shared" si="59"/>
        <v>-8.268808611869136E-3</v>
      </c>
      <c r="H74" s="19">
        <v>4049.9760000000015</v>
      </c>
      <c r="I74" s="140">
        <v>3978.5610000000006</v>
      </c>
      <c r="J74" s="262">
        <f t="shared" si="65"/>
        <v>4.4311389863863779E-2</v>
      </c>
      <c r="K74" s="215">
        <f t="shared" si="66"/>
        <v>4.1117874358889826E-2</v>
      </c>
      <c r="L74" s="52">
        <f t="shared" si="60"/>
        <v>-1.763343782777993E-2</v>
      </c>
      <c r="N74" s="40">
        <f t="shared" si="61"/>
        <v>2.3249428232895224</v>
      </c>
      <c r="O74" s="143">
        <f t="shared" si="62"/>
        <v>2.3029890643704096</v>
      </c>
      <c r="P74" s="52">
        <f t="shared" si="67"/>
        <v>-9.4427091708220046E-3</v>
      </c>
    </row>
    <row r="75" spans="1:16" ht="20.100000000000001" customHeight="1" x14ac:dyDescent="0.25">
      <c r="A75" s="38" t="s">
        <v>191</v>
      </c>
      <c r="B75" s="19">
        <v>12631.849999999999</v>
      </c>
      <c r="C75" s="140">
        <v>13161.180000000002</v>
      </c>
      <c r="D75" s="247">
        <f t="shared" si="63"/>
        <v>3.6999361817868892E-2</v>
      </c>
      <c r="E75" s="215">
        <f t="shared" si="64"/>
        <v>3.6032507497224371E-2</v>
      </c>
      <c r="F75" s="52">
        <f t="shared" si="59"/>
        <v>4.190439246824524E-2</v>
      </c>
      <c r="H75" s="19">
        <v>3519.9680000000003</v>
      </c>
      <c r="I75" s="140">
        <v>3415.9050000000007</v>
      </c>
      <c r="J75" s="262">
        <f t="shared" si="65"/>
        <v>3.8512493495350297E-2</v>
      </c>
      <c r="K75" s="215">
        <f t="shared" si="66"/>
        <v>3.5302902886723005E-2</v>
      </c>
      <c r="L75" s="52">
        <f t="shared" si="60"/>
        <v>-2.9563621032918378E-2</v>
      </c>
      <c r="N75" s="40">
        <f t="shared" si="61"/>
        <v>2.786581537937832</v>
      </c>
      <c r="O75" s="143">
        <f t="shared" si="62"/>
        <v>2.5954397705980767</v>
      </c>
      <c r="P75" s="52">
        <f t="shared" si="67"/>
        <v>-6.8593638742474011E-2</v>
      </c>
    </row>
    <row r="76" spans="1:16" ht="20.100000000000001" customHeight="1" x14ac:dyDescent="0.25">
      <c r="A76" s="38" t="s">
        <v>201</v>
      </c>
      <c r="B76" s="19">
        <v>8213.7899999999991</v>
      </c>
      <c r="C76" s="140">
        <v>11626.339999999997</v>
      </c>
      <c r="D76" s="247">
        <f t="shared" si="63"/>
        <v>2.4058628633651706E-2</v>
      </c>
      <c r="E76" s="215">
        <f t="shared" si="64"/>
        <v>3.1830442499477959E-2</v>
      </c>
      <c r="F76" s="52">
        <f t="shared" si="59"/>
        <v>0.4154659420316319</v>
      </c>
      <c r="H76" s="19">
        <v>1771.6790000000001</v>
      </c>
      <c r="I76" s="140">
        <v>2561.442</v>
      </c>
      <c r="J76" s="262">
        <f t="shared" si="65"/>
        <v>1.9384203482346634E-2</v>
      </c>
      <c r="K76" s="215">
        <f t="shared" si="66"/>
        <v>2.6472146671518537E-2</v>
      </c>
      <c r="L76" s="52">
        <f t="shared" si="60"/>
        <v>0.44577093254477806</v>
      </c>
      <c r="N76" s="40">
        <f t="shared" si="61"/>
        <v>2.1569567763480686</v>
      </c>
      <c r="O76" s="143">
        <f t="shared" si="62"/>
        <v>2.2031370147441076</v>
      </c>
      <c r="P76" s="52">
        <f t="shared" si="67"/>
        <v>2.1409904409038054E-2</v>
      </c>
    </row>
    <row r="77" spans="1:16" ht="20.100000000000001" customHeight="1" x14ac:dyDescent="0.25">
      <c r="A77" s="38" t="s">
        <v>198</v>
      </c>
      <c r="B77" s="19">
        <v>4751.3700000000008</v>
      </c>
      <c r="C77" s="140">
        <v>4771.3099999999995</v>
      </c>
      <c r="D77" s="247">
        <f t="shared" si="63"/>
        <v>1.3917015936744638E-2</v>
      </c>
      <c r="E77" s="215">
        <f t="shared" si="64"/>
        <v>1.3062830486824249E-2</v>
      </c>
      <c r="F77" s="52">
        <f t="shared" ref="F77:F80" si="71">(C77-B77)/B77</f>
        <v>4.1966843247313278E-3</v>
      </c>
      <c r="H77" s="19">
        <v>1574.2069999999999</v>
      </c>
      <c r="I77" s="140">
        <v>1584.962</v>
      </c>
      <c r="J77" s="262">
        <f t="shared" si="65"/>
        <v>1.7223632955707238E-2</v>
      </c>
      <c r="K77" s="215">
        <f t="shared" si="66"/>
        <v>1.6380361738732856E-2</v>
      </c>
      <c r="L77" s="52">
        <f t="shared" ref="L77:L80" si="72">(I77-H77)/H77</f>
        <v>6.8320112920347261E-3</v>
      </c>
      <c r="N77" s="40">
        <f t="shared" si="61"/>
        <v>3.3131644136322782</v>
      </c>
      <c r="O77" s="143">
        <f t="shared" si="62"/>
        <v>3.3218591959021735</v>
      </c>
      <c r="P77" s="52">
        <f t="shared" ref="P77:P80" si="73">(O77-N77)/N77</f>
        <v>2.6243135517573209E-3</v>
      </c>
    </row>
    <row r="78" spans="1:16" ht="20.100000000000001" customHeight="1" x14ac:dyDescent="0.25">
      <c r="A78" s="38" t="s">
        <v>200</v>
      </c>
      <c r="B78" s="19">
        <v>2780.5800000000004</v>
      </c>
      <c r="C78" s="140">
        <v>3326.88</v>
      </c>
      <c r="D78" s="247">
        <f t="shared" si="63"/>
        <v>8.1444670007583941E-3</v>
      </c>
      <c r="E78" s="215">
        <f t="shared" si="64"/>
        <v>9.1082888116693021E-3</v>
      </c>
      <c r="F78" s="52">
        <f t="shared" si="71"/>
        <v>0.19646980126448427</v>
      </c>
      <c r="H78" s="19">
        <v>1134.2669999999998</v>
      </c>
      <c r="I78" s="140">
        <v>1470.6749999999997</v>
      </c>
      <c r="J78" s="262">
        <f t="shared" si="65"/>
        <v>1.2410183973118643E-2</v>
      </c>
      <c r="K78" s="215">
        <f t="shared" si="66"/>
        <v>1.5199221495601116E-2</v>
      </c>
      <c r="L78" s="52">
        <f t="shared" si="72"/>
        <v>0.29658625350115975</v>
      </c>
      <c r="N78" s="40">
        <f t="shared" si="61"/>
        <v>4.079246056578123</v>
      </c>
      <c r="O78" s="143">
        <f t="shared" si="62"/>
        <v>4.4205832491703925</v>
      </c>
      <c r="P78" s="52">
        <f t="shared" si="73"/>
        <v>8.3676539207983028E-2</v>
      </c>
    </row>
    <row r="79" spans="1:16" ht="20.100000000000001" customHeight="1" x14ac:dyDescent="0.25">
      <c r="A79" s="38" t="s">
        <v>196</v>
      </c>
      <c r="B79" s="19">
        <v>4231.3500000000004</v>
      </c>
      <c r="C79" s="140">
        <v>4101.5199999999995</v>
      </c>
      <c r="D79" s="247">
        <f t="shared" si="63"/>
        <v>1.2393849644196184E-2</v>
      </c>
      <c r="E79" s="215">
        <f t="shared" si="64"/>
        <v>1.1229088132676222E-2</v>
      </c>
      <c r="F79" s="52">
        <f t="shared" si="71"/>
        <v>-3.0682878986612032E-2</v>
      </c>
      <c r="H79" s="19">
        <v>1623.8809999999999</v>
      </c>
      <c r="I79" s="140">
        <v>1465.0690000000002</v>
      </c>
      <c r="J79" s="262">
        <f t="shared" si="65"/>
        <v>1.776712357888564E-2</v>
      </c>
      <c r="K79" s="215">
        <f t="shared" si="66"/>
        <v>1.5141284265618738E-2</v>
      </c>
      <c r="L79" s="52">
        <f t="shared" si="72"/>
        <v>-9.779780661267648E-2</v>
      </c>
      <c r="N79" s="40">
        <f t="shared" si="61"/>
        <v>3.8377373651435116</v>
      </c>
      <c r="O79" s="143">
        <f t="shared" si="62"/>
        <v>3.5720147652577587</v>
      </c>
      <c r="P79" s="52">
        <f t="shared" si="73"/>
        <v>-6.9239391496456984E-2</v>
      </c>
    </row>
    <row r="80" spans="1:16" ht="20.100000000000001" customHeight="1" x14ac:dyDescent="0.25">
      <c r="A80" s="38" t="s">
        <v>202</v>
      </c>
      <c r="B80" s="19">
        <v>3814.7100000000005</v>
      </c>
      <c r="C80" s="140">
        <v>5251.78</v>
      </c>
      <c r="D80" s="247">
        <f t="shared" si="63"/>
        <v>1.1173488880903642E-2</v>
      </c>
      <c r="E80" s="215">
        <f t="shared" si="64"/>
        <v>1.4378255006296772E-2</v>
      </c>
      <c r="F80" s="52">
        <f t="shared" si="71"/>
        <v>0.37671802050483499</v>
      </c>
      <c r="H80" s="19">
        <v>952.20700000000011</v>
      </c>
      <c r="I80" s="140">
        <v>1250.2590000000002</v>
      </c>
      <c r="J80" s="262">
        <f t="shared" si="65"/>
        <v>1.0418238431067277E-2</v>
      </c>
      <c r="K80" s="215">
        <f t="shared" si="66"/>
        <v>1.292125280423531E-2</v>
      </c>
      <c r="L80" s="52">
        <f t="shared" si="72"/>
        <v>0.31301177160008287</v>
      </c>
      <c r="N80" s="40">
        <f t="shared" si="61"/>
        <v>2.4961451853482961</v>
      </c>
      <c r="O80" s="143">
        <f t="shared" si="62"/>
        <v>2.3806385644486254</v>
      </c>
      <c r="P80" s="52">
        <f t="shared" si="73"/>
        <v>-4.6273999436276227E-2</v>
      </c>
    </row>
    <row r="81" spans="1:16" ht="20.100000000000001" customHeight="1" x14ac:dyDescent="0.25">
      <c r="A81" s="38" t="s">
        <v>206</v>
      </c>
      <c r="B81" s="19">
        <v>3234.12</v>
      </c>
      <c r="C81" s="140">
        <v>4100.4199999999992</v>
      </c>
      <c r="D81" s="247">
        <f t="shared" si="63"/>
        <v>9.4729098305003749E-3</v>
      </c>
      <c r="E81" s="215">
        <f t="shared" si="64"/>
        <v>1.1226076566977177E-2</v>
      </c>
      <c r="F81" s="52">
        <f t="shared" ref="F81:F94" si="74">(C81-B81)/B81</f>
        <v>0.267862664341459</v>
      </c>
      <c r="H81" s="19">
        <v>942.46999999999991</v>
      </c>
      <c r="I81" s="140">
        <v>1174.008</v>
      </c>
      <c r="J81" s="262">
        <f t="shared" si="65"/>
        <v>1.0311704465655025E-2</v>
      </c>
      <c r="K81" s="215">
        <f t="shared" si="66"/>
        <v>1.2133209328782825E-2</v>
      </c>
      <c r="L81" s="52">
        <f t="shared" ref="L81:L94" si="75">(I81-H81)/H81</f>
        <v>0.24567148025931876</v>
      </c>
      <c r="N81" s="40">
        <f t="shared" si="61"/>
        <v>2.9141466612246916</v>
      </c>
      <c r="O81" s="143">
        <f t="shared" si="62"/>
        <v>2.8631408489862018</v>
      </c>
      <c r="P81" s="52">
        <f t="shared" ref="P81:P87" si="76">(O81-N81)/N81</f>
        <v>-1.7502829530568031E-2</v>
      </c>
    </row>
    <row r="82" spans="1:16" ht="20.100000000000001" customHeight="1" x14ac:dyDescent="0.25">
      <c r="A82" s="38" t="s">
        <v>199</v>
      </c>
      <c r="B82" s="19">
        <v>2720.7799999999997</v>
      </c>
      <c r="C82" s="140">
        <v>5201.7599999999993</v>
      </c>
      <c r="D82" s="247">
        <f t="shared" si="63"/>
        <v>7.9693096139378892E-3</v>
      </c>
      <c r="E82" s="215">
        <f t="shared" si="64"/>
        <v>1.4241310900600233E-2</v>
      </c>
      <c r="F82" s="52">
        <f t="shared" si="74"/>
        <v>0.91186350972882768</v>
      </c>
      <c r="H82" s="19">
        <v>645.96499999999992</v>
      </c>
      <c r="I82" s="140">
        <v>1162.5920000000001</v>
      </c>
      <c r="J82" s="262">
        <f t="shared" si="65"/>
        <v>7.0675991545161628E-3</v>
      </c>
      <c r="K82" s="215">
        <f t="shared" si="66"/>
        <v>1.2015226557202576E-2</v>
      </c>
      <c r="L82" s="52">
        <f t="shared" si="75"/>
        <v>0.79977552963395893</v>
      </c>
      <c r="N82" s="40">
        <f t="shared" si="61"/>
        <v>2.3741904894919839</v>
      </c>
      <c r="O82" s="143">
        <f t="shared" si="62"/>
        <v>2.2349973855002929</v>
      </c>
      <c r="P82" s="52">
        <f t="shared" si="76"/>
        <v>-5.8627605749307296E-2</v>
      </c>
    </row>
    <row r="83" spans="1:16" ht="20.100000000000001" customHeight="1" x14ac:dyDescent="0.25">
      <c r="A83" s="38" t="s">
        <v>194</v>
      </c>
      <c r="B83" s="19">
        <v>518.11</v>
      </c>
      <c r="C83" s="140">
        <v>552.6</v>
      </c>
      <c r="D83" s="247">
        <f t="shared" si="63"/>
        <v>1.5175718007620462E-3</v>
      </c>
      <c r="E83" s="215">
        <f t="shared" si="64"/>
        <v>1.5129010957198505E-3</v>
      </c>
      <c r="F83" s="52">
        <f t="shared" si="74"/>
        <v>6.6568875335353508E-2</v>
      </c>
      <c r="H83" s="19">
        <v>979.84500000000003</v>
      </c>
      <c r="I83" s="140">
        <v>1051.473</v>
      </c>
      <c r="J83" s="262">
        <f t="shared" si="65"/>
        <v>1.0720629900314863E-2</v>
      </c>
      <c r="K83" s="215">
        <f t="shared" si="66"/>
        <v>1.0866827153276009E-2</v>
      </c>
      <c r="L83" s="52">
        <f t="shared" si="75"/>
        <v>7.3101357867825956E-2</v>
      </c>
      <c r="N83" s="40">
        <f t="shared" si="61"/>
        <v>18.911910598135531</v>
      </c>
      <c r="O83" s="143">
        <f t="shared" si="62"/>
        <v>19.027741585233439</v>
      </c>
      <c r="P83" s="52">
        <f t="shared" si="76"/>
        <v>6.1247638887066023E-3</v>
      </c>
    </row>
    <row r="84" spans="1:16" ht="20.100000000000001" customHeight="1" x14ac:dyDescent="0.25">
      <c r="A84" s="38" t="s">
        <v>204</v>
      </c>
      <c r="B84" s="19">
        <v>2565.61</v>
      </c>
      <c r="C84" s="140">
        <v>2361.4900000000002</v>
      </c>
      <c r="D84" s="247">
        <f t="shared" si="63"/>
        <v>7.514808414724892E-3</v>
      </c>
      <c r="E84" s="215">
        <f t="shared" si="64"/>
        <v>6.4652566205781218E-3</v>
      </c>
      <c r="F84" s="52">
        <f t="shared" si="74"/>
        <v>-7.9560026660326341E-2</v>
      </c>
      <c r="H84" s="19">
        <v>655.76300000000003</v>
      </c>
      <c r="I84" s="140">
        <v>619.44299999999998</v>
      </c>
      <c r="J84" s="262">
        <f t="shared" si="65"/>
        <v>7.1748005300023739E-3</v>
      </c>
      <c r="K84" s="215">
        <f t="shared" si="66"/>
        <v>6.4018572158360239E-3</v>
      </c>
      <c r="L84" s="52">
        <f t="shared" si="75"/>
        <v>-5.5385863490315934E-2</v>
      </c>
      <c r="N84" s="40">
        <f t="shared" ref="N84" si="77">(H84/B84)*10</f>
        <v>2.5559730434477572</v>
      </c>
      <c r="O84" s="143">
        <f t="shared" ref="O84" si="78">(I84/C84)*10</f>
        <v>2.6231023633384005</v>
      </c>
      <c r="P84" s="52">
        <f t="shared" ref="P84" si="79">(O84-N84)/N84</f>
        <v>2.6263704174318062E-2</v>
      </c>
    </row>
    <row r="85" spans="1:16" ht="20.100000000000001" customHeight="1" x14ac:dyDescent="0.25">
      <c r="A85" s="38" t="s">
        <v>212</v>
      </c>
      <c r="B85" s="19">
        <v>2277.4100000000003</v>
      </c>
      <c r="C85" s="140">
        <v>2348.3900000000003</v>
      </c>
      <c r="D85" s="247">
        <f t="shared" si="63"/>
        <v>6.6706552561685587E-3</v>
      </c>
      <c r="E85" s="215">
        <f t="shared" si="64"/>
        <v>6.4293916108895044E-3</v>
      </c>
      <c r="F85" s="52">
        <f t="shared" si="74"/>
        <v>3.1166983547099559E-2</v>
      </c>
      <c r="H85" s="19">
        <v>504.98599999999999</v>
      </c>
      <c r="I85" s="140">
        <v>533.94399999999996</v>
      </c>
      <c r="J85" s="262">
        <f t="shared" si="65"/>
        <v>5.5251269444048816E-3</v>
      </c>
      <c r="K85" s="215">
        <f t="shared" si="66"/>
        <v>5.5182369471482437E-3</v>
      </c>
      <c r="L85" s="52">
        <f t="shared" si="75"/>
        <v>5.7344163996625591E-2</v>
      </c>
      <c r="N85" s="40">
        <f t="shared" si="61"/>
        <v>2.2173697314054119</v>
      </c>
      <c r="O85" s="143">
        <f t="shared" si="62"/>
        <v>2.2736598265194448</v>
      </c>
      <c r="P85" s="52">
        <f t="shared" si="76"/>
        <v>2.5385976148576298E-2</v>
      </c>
    </row>
    <row r="86" spans="1:16" ht="20.100000000000001" customHeight="1" x14ac:dyDescent="0.25">
      <c r="A86" s="38" t="s">
        <v>205</v>
      </c>
      <c r="B86" s="19">
        <v>2138.6400000000003</v>
      </c>
      <c r="C86" s="140">
        <v>2226.7000000000003</v>
      </c>
      <c r="D86" s="247">
        <f t="shared" si="63"/>
        <v>6.2641905309330894E-3</v>
      </c>
      <c r="E86" s="215">
        <f t="shared" si="64"/>
        <v>6.0962303109652399E-3</v>
      </c>
      <c r="F86" s="52">
        <f t="shared" si="74"/>
        <v>4.1175700445142675E-2</v>
      </c>
      <c r="H86" s="19">
        <v>480.66300000000007</v>
      </c>
      <c r="I86" s="140">
        <v>505.25799999999987</v>
      </c>
      <c r="J86" s="262">
        <f t="shared" si="65"/>
        <v>5.2590053832749506E-3</v>
      </c>
      <c r="K86" s="215">
        <f t="shared" si="66"/>
        <v>5.2217711285120292E-3</v>
      </c>
      <c r="L86" s="52">
        <f t="shared" si="75"/>
        <v>5.1168906281531541E-2</v>
      </c>
      <c r="N86" s="40">
        <f t="shared" si="61"/>
        <v>2.2475171136797218</v>
      </c>
      <c r="O86" s="143">
        <f t="shared" si="62"/>
        <v>2.2690887860960158</v>
      </c>
      <c r="P86" s="52">
        <f t="shared" si="76"/>
        <v>9.5980014056382471E-3</v>
      </c>
    </row>
    <row r="87" spans="1:16" ht="20.100000000000001" customHeight="1" x14ac:dyDescent="0.25">
      <c r="A87" s="38" t="s">
        <v>209</v>
      </c>
      <c r="B87" s="19">
        <v>1828.0800000000002</v>
      </c>
      <c r="C87" s="140">
        <v>2597.6100000000006</v>
      </c>
      <c r="D87" s="247">
        <f t="shared" si="63"/>
        <v>5.3545437407830033E-3</v>
      </c>
      <c r="E87" s="215">
        <f t="shared" si="64"/>
        <v>7.11170288681296E-3</v>
      </c>
      <c r="F87" s="52">
        <f>(C87-B87)/B87</f>
        <v>0.42094984902192484</v>
      </c>
      <c r="H87" s="19">
        <v>403.44299999999998</v>
      </c>
      <c r="I87" s="140">
        <v>456.05499999999995</v>
      </c>
      <c r="J87" s="262">
        <f t="shared" si="65"/>
        <v>4.4141298765342776E-3</v>
      </c>
      <c r="K87" s="215">
        <f t="shared" si="66"/>
        <v>4.713264969606723E-3</v>
      </c>
      <c r="L87" s="52">
        <f t="shared" si="75"/>
        <v>0.1304075172948842</v>
      </c>
      <c r="N87" s="40">
        <f t="shared" si="61"/>
        <v>2.2069220165419452</v>
      </c>
      <c r="O87" s="143">
        <f t="shared" si="62"/>
        <v>1.7556715596259633</v>
      </c>
      <c r="P87" s="52">
        <f t="shared" si="76"/>
        <v>-0.20447050395693278</v>
      </c>
    </row>
    <row r="88" spans="1:16" ht="20.100000000000001" customHeight="1" x14ac:dyDescent="0.25">
      <c r="A88" s="38" t="s">
        <v>220</v>
      </c>
      <c r="B88" s="19">
        <v>1721.02</v>
      </c>
      <c r="C88" s="140">
        <v>1977.5299999999997</v>
      </c>
      <c r="D88" s="247">
        <f t="shared" si="63"/>
        <v>5.0409592954150598E-3</v>
      </c>
      <c r="E88" s="215">
        <f t="shared" si="64"/>
        <v>5.4140559243917403E-3</v>
      </c>
      <c r="F88" s="52">
        <f>(C88-B88)/B88</f>
        <v>0.14904533358124819</v>
      </c>
      <c r="H88" s="19">
        <v>238.70700000000002</v>
      </c>
      <c r="I88" s="140">
        <v>294.02</v>
      </c>
      <c r="J88" s="262">
        <f t="shared" ref="J88" si="80">H88/$H$96</f>
        <v>2.6117287954875112E-3</v>
      </c>
      <c r="K88" s="215">
        <f t="shared" ref="K88" si="81">I88/$I$96</f>
        <v>3.0386557901212986E-3</v>
      </c>
      <c r="L88" s="52">
        <f t="shared" si="75"/>
        <v>0.23171922063450151</v>
      </c>
      <c r="N88" s="40">
        <f t="shared" ref="N88:N89" si="82">(H88/B88)*10</f>
        <v>1.3870088668347842</v>
      </c>
      <c r="O88" s="143">
        <f t="shared" ref="O88:O89" si="83">(I88/C88)*10</f>
        <v>1.4868042457004447</v>
      </c>
      <c r="P88" s="52">
        <f t="shared" ref="P88:P89" si="84">(O88-N88)/N88</f>
        <v>7.1950065534474889E-2</v>
      </c>
    </row>
    <row r="89" spans="1:16" ht="20.100000000000001" customHeight="1" x14ac:dyDescent="0.25">
      <c r="A89" s="38" t="s">
        <v>221</v>
      </c>
      <c r="B89" s="19">
        <v>1307.8100000000002</v>
      </c>
      <c r="C89" s="140">
        <v>1135.1800000000003</v>
      </c>
      <c r="D89" s="247">
        <f t="shared" si="63"/>
        <v>3.8306451849117215E-3</v>
      </c>
      <c r="E89" s="215">
        <f t="shared" si="64"/>
        <v>3.1078810456736526E-3</v>
      </c>
      <c r="F89" s="52">
        <f t="shared" si="74"/>
        <v>-0.13199929653390008</v>
      </c>
      <c r="H89" s="19">
        <v>308.40000000000003</v>
      </c>
      <c r="I89" s="140">
        <v>292.15000000000003</v>
      </c>
      <c r="J89" s="262">
        <f t="shared" si="65"/>
        <v>3.3742502755610367E-3</v>
      </c>
      <c r="K89" s="215">
        <f t="shared" si="66"/>
        <v>3.0193296003126913E-3</v>
      </c>
      <c r="L89" s="52">
        <f t="shared" si="75"/>
        <v>-5.2691309987029825E-2</v>
      </c>
      <c r="N89" s="40">
        <f t="shared" si="82"/>
        <v>2.3581407085127042</v>
      </c>
      <c r="O89" s="143">
        <f t="shared" si="83"/>
        <v>2.5736006624500076</v>
      </c>
      <c r="P89" s="52">
        <f t="shared" si="84"/>
        <v>9.1368574046285622E-2</v>
      </c>
    </row>
    <row r="90" spans="1:16" ht="20.100000000000001" customHeight="1" x14ac:dyDescent="0.25">
      <c r="A90" s="38" t="s">
        <v>210</v>
      </c>
      <c r="B90" s="19">
        <v>1175.3899999999999</v>
      </c>
      <c r="C90" s="140">
        <v>1113.75</v>
      </c>
      <c r="D90" s="247">
        <f t="shared" si="63"/>
        <v>3.4427799480760868E-3</v>
      </c>
      <c r="E90" s="215">
        <f t="shared" si="64"/>
        <v>3.0492102702822719E-3</v>
      </c>
      <c r="F90" s="52">
        <f t="shared" si="74"/>
        <v>-5.2442168131428615E-2</v>
      </c>
      <c r="H90" s="19">
        <v>340.05000000000007</v>
      </c>
      <c r="I90" s="140">
        <v>274.25900000000001</v>
      </c>
      <c r="J90" s="262">
        <f t="shared" si="65"/>
        <v>3.7205376336074277E-3</v>
      </c>
      <c r="K90" s="215">
        <f t="shared" si="66"/>
        <v>2.8344286046625309E-3</v>
      </c>
      <c r="L90" s="52">
        <f t="shared" si="75"/>
        <v>-0.1934744890457287</v>
      </c>
      <c r="N90" s="40">
        <f t="shared" ref="N90:N94" si="85">(H90/B90)*10</f>
        <v>2.8930822960889584</v>
      </c>
      <c r="O90" s="143">
        <f t="shared" ref="O90:O94" si="86">(I90/C90)*10</f>
        <v>2.4624826038159373</v>
      </c>
      <c r="P90" s="52">
        <f t="shared" ref="P90:P94" si="87">(O90-N90)/N90</f>
        <v>-0.14883769219255583</v>
      </c>
    </row>
    <row r="91" spans="1:16" ht="20.100000000000001" customHeight="1" x14ac:dyDescent="0.25">
      <c r="A91" s="38" t="s">
        <v>222</v>
      </c>
      <c r="B91" s="19">
        <v>1061.1999999999998</v>
      </c>
      <c r="C91" s="140">
        <v>985.17000000000007</v>
      </c>
      <c r="D91" s="247">
        <f t="shared" si="63"/>
        <v>3.1083113527410845E-3</v>
      </c>
      <c r="E91" s="215">
        <f t="shared" si="64"/>
        <v>2.6971856179339943E-3</v>
      </c>
      <c r="F91" s="52">
        <f t="shared" si="74"/>
        <v>-7.1645307199396685E-2</v>
      </c>
      <c r="H91" s="19">
        <v>296.83299999999997</v>
      </c>
      <c r="I91" s="140">
        <v>262.17700000000002</v>
      </c>
      <c r="J91" s="262">
        <f t="shared" si="65"/>
        <v>3.2476940079299902E-3</v>
      </c>
      <c r="K91" s="215">
        <f t="shared" si="66"/>
        <v>2.7095628157493769E-3</v>
      </c>
      <c r="L91" s="52">
        <f t="shared" si="75"/>
        <v>-0.11675251740877851</v>
      </c>
      <c r="N91" s="40">
        <f t="shared" si="85"/>
        <v>2.7971447418017341</v>
      </c>
      <c r="O91" s="143">
        <f t="shared" si="86"/>
        <v>2.6612361318351145</v>
      </c>
      <c r="P91" s="52">
        <f t="shared" si="87"/>
        <v>-4.8588336504558682E-2</v>
      </c>
    </row>
    <row r="92" spans="1:16" ht="20.100000000000001" customHeight="1" x14ac:dyDescent="0.25">
      <c r="A92" s="38" t="s">
        <v>223</v>
      </c>
      <c r="B92" s="19">
        <v>383.81999999999994</v>
      </c>
      <c r="C92" s="140">
        <v>681.93999999999994</v>
      </c>
      <c r="D92" s="247">
        <f t="shared" si="63"/>
        <v>1.1242292342716574E-3</v>
      </c>
      <c r="E92" s="215">
        <f t="shared" si="64"/>
        <v>1.867006466187468E-3</v>
      </c>
      <c r="F92" s="52">
        <f t="shared" si="74"/>
        <v>0.77671825334792366</v>
      </c>
      <c r="H92" s="19">
        <v>135.941</v>
      </c>
      <c r="I92" s="140">
        <v>232.024</v>
      </c>
      <c r="J92" s="262">
        <f t="shared" si="65"/>
        <v>1.487350702691449E-3</v>
      </c>
      <c r="K92" s="215">
        <f t="shared" si="66"/>
        <v>2.397935756231223E-3</v>
      </c>
      <c r="L92" s="52">
        <f t="shared" si="75"/>
        <v>0.70679927321411495</v>
      </c>
      <c r="N92" s="40">
        <f t="shared" si="85"/>
        <v>3.541790422593925</v>
      </c>
      <c r="O92" s="143">
        <f t="shared" si="86"/>
        <v>3.4024107692758898</v>
      </c>
      <c r="P92" s="52">
        <f t="shared" si="87"/>
        <v>-3.935287995272084E-2</v>
      </c>
    </row>
    <row r="93" spans="1:16" ht="20.100000000000001" customHeight="1" x14ac:dyDescent="0.25">
      <c r="A93" s="38" t="s">
        <v>208</v>
      </c>
      <c r="B93" s="19">
        <v>341.83000000000004</v>
      </c>
      <c r="C93" s="140">
        <v>704.79000000000008</v>
      </c>
      <c r="D93" s="247">
        <f t="shared" si="63"/>
        <v>1.0012382865694357E-3</v>
      </c>
      <c r="E93" s="215">
        <f t="shared" si="64"/>
        <v>1.9295648991176141E-3</v>
      </c>
      <c r="F93" s="52">
        <f t="shared" si="74"/>
        <v>1.0618143521633561</v>
      </c>
      <c r="H93" s="19">
        <v>119.98700000000001</v>
      </c>
      <c r="I93" s="140">
        <v>219.05500000000001</v>
      </c>
      <c r="J93" s="262">
        <f t="shared" si="65"/>
        <v>1.3127956154790599E-3</v>
      </c>
      <c r="K93" s="215">
        <f t="shared" si="66"/>
        <v>2.2639029457350557E-3</v>
      </c>
      <c r="L93" s="52">
        <f t="shared" si="75"/>
        <v>0.8256561127455474</v>
      </c>
      <c r="N93" s="40">
        <f t="shared" si="85"/>
        <v>3.510136617616944</v>
      </c>
      <c r="O93" s="143">
        <f t="shared" si="86"/>
        <v>3.1080889342924838</v>
      </c>
      <c r="P93" s="52">
        <f t="shared" si="87"/>
        <v>-0.11453904138848393</v>
      </c>
    </row>
    <row r="94" spans="1:16" ht="20.100000000000001" customHeight="1" x14ac:dyDescent="0.25">
      <c r="A94" s="38" t="s">
        <v>203</v>
      </c>
      <c r="B94" s="19">
        <v>1112.0300000000002</v>
      </c>
      <c r="C94" s="140">
        <v>594.47</v>
      </c>
      <c r="D94" s="247">
        <f t="shared" si="63"/>
        <v>3.2571951315385123E-3</v>
      </c>
      <c r="E94" s="215">
        <f t="shared" si="64"/>
        <v>1.6275322373734702E-3</v>
      </c>
      <c r="F94" s="52">
        <f t="shared" si="74"/>
        <v>-0.46541909840561863</v>
      </c>
      <c r="H94" s="19">
        <v>331.16</v>
      </c>
      <c r="I94" s="140">
        <v>210.01799999999997</v>
      </c>
      <c r="J94" s="262">
        <f t="shared" si="65"/>
        <v>3.6232708211893414E-3</v>
      </c>
      <c r="K94" s="215">
        <f t="shared" si="66"/>
        <v>2.1705068081412653E-3</v>
      </c>
      <c r="L94" s="52">
        <f t="shared" si="75"/>
        <v>-0.36581108829568804</v>
      </c>
      <c r="N94" s="40">
        <f t="shared" si="85"/>
        <v>2.9779772128449764</v>
      </c>
      <c r="O94" s="143">
        <f t="shared" si="86"/>
        <v>3.5328612040977667</v>
      </c>
      <c r="P94" s="52">
        <f t="shared" si="87"/>
        <v>0.18632915955817145</v>
      </c>
    </row>
    <row r="95" spans="1:16" ht="20.100000000000001" customHeight="1" thickBot="1" x14ac:dyDescent="0.3">
      <c r="A95" s="8" t="s">
        <v>17</v>
      </c>
      <c r="B95" s="19">
        <f>B96-SUM(B68:B94)</f>
        <v>9659.9999999998836</v>
      </c>
      <c r="C95" s="140">
        <f>C96-SUM(C68:C94)</f>
        <v>7655.1100000000442</v>
      </c>
      <c r="D95" s="247">
        <f t="shared" si="63"/>
        <v>2.8294654794080776E-2</v>
      </c>
      <c r="E95" s="215">
        <f t="shared" si="64"/>
        <v>2.095806063491866E-2</v>
      </c>
      <c r="F95" s="52">
        <f>(C95-B95)/B95</f>
        <v>-0.20754554865423017</v>
      </c>
      <c r="H95" s="19">
        <f>H96-SUM(H68:H94)</f>
        <v>2791.4390000000421</v>
      </c>
      <c r="I95" s="140">
        <f>I96-SUM(I68:I94)</f>
        <v>2268.1090000000113</v>
      </c>
      <c r="J95" s="263">
        <f t="shared" si="65"/>
        <v>3.0541549335155533E-2</v>
      </c>
      <c r="K95" s="215">
        <f t="shared" si="66"/>
        <v>2.3440590930808324E-2</v>
      </c>
      <c r="L95" s="52">
        <f t="shared" ref="L95" si="88">(I95-H95)/H95</f>
        <v>-0.1874767816885925</v>
      </c>
      <c r="N95" s="40">
        <f t="shared" si="61"/>
        <v>2.8896884057971799</v>
      </c>
      <c r="O95" s="143">
        <f t="shared" si="62"/>
        <v>2.9628692468168301</v>
      </c>
      <c r="P95" s="52">
        <f t="shared" ref="P95" si="89">(O95-N95)/N95</f>
        <v>2.5324820791348169E-2</v>
      </c>
    </row>
    <row r="96" spans="1:16" ht="26.25" customHeight="1" thickBot="1" x14ac:dyDescent="0.3">
      <c r="A96" s="12" t="s">
        <v>18</v>
      </c>
      <c r="B96" s="17">
        <v>341407.23999999993</v>
      </c>
      <c r="C96" s="145">
        <v>365258.51</v>
      </c>
      <c r="D96" s="243">
        <f>SUM(D68:D95)</f>
        <v>1</v>
      </c>
      <c r="E96" s="244">
        <f>SUM(E68:E95)</f>
        <v>1</v>
      </c>
      <c r="F96" s="57">
        <f>(C96-B96)/B96</f>
        <v>6.9861640895489158E-2</v>
      </c>
      <c r="G96" s="1"/>
      <c r="H96" s="17">
        <v>91398.08100000002</v>
      </c>
      <c r="I96" s="145">
        <v>96759.890000000014</v>
      </c>
      <c r="J96" s="255">
        <f t="shared" ref="J96" si="90">H96/$H$96</f>
        <v>1</v>
      </c>
      <c r="K96" s="244">
        <f t="shared" si="66"/>
        <v>1</v>
      </c>
      <c r="L96" s="57">
        <f>(I96-H96)/H96</f>
        <v>5.866434985653575E-2</v>
      </c>
      <c r="M96" s="1"/>
      <c r="N96" s="37">
        <f t="shared" si="61"/>
        <v>2.6770984997271889</v>
      </c>
      <c r="O96" s="150">
        <f t="shared" si="62"/>
        <v>2.6490796887935621</v>
      </c>
      <c r="P96" s="57">
        <f>(O96-N96)/N96</f>
        <v>-1.0466111327798384E-2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46" t="s">
        <v>16</v>
      </c>
      <c r="B4" s="320"/>
      <c r="C4" s="320"/>
      <c r="D4" s="320"/>
      <c r="E4" s="366" t="s">
        <v>1</v>
      </c>
      <c r="F4" s="359"/>
      <c r="G4" s="358" t="s">
        <v>104</v>
      </c>
      <c r="H4" s="358"/>
      <c r="I4" s="130" t="s">
        <v>0</v>
      </c>
      <c r="K4" s="360" t="s">
        <v>19</v>
      </c>
      <c r="L4" s="358"/>
      <c r="M4" s="369" t="s">
        <v>104</v>
      </c>
      <c r="N4" s="370"/>
      <c r="O4" s="130" t="s">
        <v>0</v>
      </c>
      <c r="Q4" s="357" t="s">
        <v>22</v>
      </c>
      <c r="R4" s="358"/>
      <c r="S4" s="130" t="s">
        <v>0</v>
      </c>
    </row>
    <row r="5" spans="1:19" x14ac:dyDescent="0.25">
      <c r="A5" s="365"/>
      <c r="B5" s="321"/>
      <c r="C5" s="321"/>
      <c r="D5" s="321"/>
      <c r="E5" s="367" t="s">
        <v>178</v>
      </c>
      <c r="F5" s="356"/>
      <c r="G5" s="361" t="str">
        <f>E5</f>
        <v>jan-set</v>
      </c>
      <c r="H5" s="361"/>
      <c r="I5" s="131" t="s">
        <v>149</v>
      </c>
      <c r="K5" s="355" t="str">
        <f>E5</f>
        <v>jan-set</v>
      </c>
      <c r="L5" s="361"/>
      <c r="M5" s="362" t="str">
        <f>E5</f>
        <v>jan-set</v>
      </c>
      <c r="N5" s="363"/>
      <c r="O5" s="131" t="str">
        <f>I5</f>
        <v>2024/2023</v>
      </c>
      <c r="Q5" s="355" t="str">
        <f>E5</f>
        <v>jan-set</v>
      </c>
      <c r="R5" s="356"/>
      <c r="S5" s="131" t="str">
        <f>O5</f>
        <v>2024/2023</v>
      </c>
    </row>
    <row r="6" spans="1:19" ht="15.75" thickBot="1" x14ac:dyDescent="0.3">
      <c r="A6" s="347"/>
      <c r="B6" s="371"/>
      <c r="C6" s="371"/>
      <c r="D6" s="371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294155.46999999997</v>
      </c>
      <c r="F7" s="145">
        <v>416872.85999999987</v>
      </c>
      <c r="G7" s="243">
        <f>E7/E15</f>
        <v>0.34378314139628258</v>
      </c>
      <c r="H7" s="244">
        <f>F7/F15</f>
        <v>0.43285482542079634</v>
      </c>
      <c r="I7" s="164">
        <f t="shared" ref="I7:I18" si="0">(F7-E7)/E7</f>
        <v>0.41718547678205647</v>
      </c>
      <c r="J7" s="1"/>
      <c r="K7" s="17">
        <v>40941.851000000024</v>
      </c>
      <c r="L7" s="145">
        <v>49180.284000000021</v>
      </c>
      <c r="M7" s="243">
        <f>K7/K15</f>
        <v>0.36039332327170781</v>
      </c>
      <c r="N7" s="244">
        <f>L7/L15</f>
        <v>0.40743221661099022</v>
      </c>
      <c r="O7" s="164">
        <f t="shared" ref="O7:O18" si="1">(L7-K7)/K7</f>
        <v>0.20122277812988945</v>
      </c>
      <c r="P7" s="1"/>
      <c r="Q7" s="187">
        <f t="shared" ref="Q7:Q18" si="2">(K7/E7)*10</f>
        <v>1.391843945652278</v>
      </c>
      <c r="R7" s="188">
        <f t="shared" ref="R7:R18" si="3">(L7/F7)*10</f>
        <v>1.1797430036582386</v>
      </c>
      <c r="S7" s="55">
        <f>(R7-Q7)/Q7</f>
        <v>-0.15238845034070236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125554.45999999996</v>
      </c>
      <c r="F8" s="181">
        <v>124473.83999999985</v>
      </c>
      <c r="G8" s="245">
        <f>E8/E7</f>
        <v>0.42683027448036231</v>
      </c>
      <c r="H8" s="246">
        <f>F8/F7</f>
        <v>0.29858945482802574</v>
      </c>
      <c r="I8" s="206">
        <f t="shared" si="0"/>
        <v>-8.6067830644973673E-3</v>
      </c>
      <c r="K8" s="180">
        <v>27643.170000000027</v>
      </c>
      <c r="L8" s="181">
        <v>28840.863000000019</v>
      </c>
      <c r="M8" s="250">
        <f>K8/K7</f>
        <v>0.67518124669058099</v>
      </c>
      <c r="N8" s="246">
        <f>L8/L7</f>
        <v>0.5864314040968126</v>
      </c>
      <c r="O8" s="207">
        <f t="shared" si="1"/>
        <v>4.3326904982315374E-2</v>
      </c>
      <c r="Q8" s="189">
        <f t="shared" si="2"/>
        <v>2.201687618265415</v>
      </c>
      <c r="R8" s="190">
        <f t="shared" si="3"/>
        <v>2.3170220345094243</v>
      </c>
      <c r="S8" s="182">
        <f t="shared" ref="S8:S18" si="4">(R8-Q8)/Q8</f>
        <v>5.2384550508974913E-2</v>
      </c>
    </row>
    <row r="9" spans="1:19" ht="24" customHeight="1" x14ac:dyDescent="0.25">
      <c r="A9" s="8"/>
      <c r="B9" t="s">
        <v>37</v>
      </c>
      <c r="E9" s="19">
        <v>66900.380000000019</v>
      </c>
      <c r="F9" s="140">
        <v>75380.699999999953</v>
      </c>
      <c r="G9" s="247">
        <f>E9/E7</f>
        <v>0.22743204469391654</v>
      </c>
      <c r="H9" s="215">
        <f>F9/F7</f>
        <v>0.18082419661476637</v>
      </c>
      <c r="I9" s="182">
        <f t="shared" si="0"/>
        <v>0.12676041600959415</v>
      </c>
      <c r="K9" s="19">
        <v>7693.4570000000012</v>
      </c>
      <c r="L9" s="140">
        <v>8835.6870000000017</v>
      </c>
      <c r="M9" s="247">
        <f>K9/K7</f>
        <v>0.18791180203357188</v>
      </c>
      <c r="N9" s="215">
        <f>L9/L7</f>
        <v>0.17965912925594324</v>
      </c>
      <c r="O9" s="182">
        <f t="shared" si="1"/>
        <v>0.14846771743833759</v>
      </c>
      <c r="Q9" s="189">
        <f t="shared" si="2"/>
        <v>1.1499870404323562</v>
      </c>
      <c r="R9" s="190">
        <f t="shared" si="3"/>
        <v>1.1721418081816708</v>
      </c>
      <c r="S9" s="182">
        <f t="shared" si="4"/>
        <v>1.9265232537738104E-2</v>
      </c>
    </row>
    <row r="10" spans="1:19" ht="24" customHeight="1" thickBot="1" x14ac:dyDescent="0.3">
      <c r="A10" s="8"/>
      <c r="B10" t="s">
        <v>36</v>
      </c>
      <c r="E10" s="19">
        <v>101700.62999999998</v>
      </c>
      <c r="F10" s="140">
        <v>217018.32000000009</v>
      </c>
      <c r="G10" s="247">
        <f>E10/E7</f>
        <v>0.34573768082572115</v>
      </c>
      <c r="H10" s="215">
        <f>F10/F7</f>
        <v>0.52058634855720798</v>
      </c>
      <c r="I10" s="186">
        <f t="shared" si="0"/>
        <v>1.1338935658510685</v>
      </c>
      <c r="K10" s="19">
        <v>5605.2239999999983</v>
      </c>
      <c r="L10" s="140">
        <v>11503.734000000002</v>
      </c>
      <c r="M10" s="247">
        <f>K10/K7</f>
        <v>0.13690695127584718</v>
      </c>
      <c r="N10" s="215">
        <f>L10/L7</f>
        <v>0.23390946664724419</v>
      </c>
      <c r="O10" s="209">
        <f t="shared" si="1"/>
        <v>1.0523236894725359</v>
      </c>
      <c r="Q10" s="189">
        <f t="shared" si="2"/>
        <v>0.55114938816013237</v>
      </c>
      <c r="R10" s="190">
        <f t="shared" si="3"/>
        <v>0.53008123922441186</v>
      </c>
      <c r="S10" s="182">
        <f t="shared" si="4"/>
        <v>-3.8225841102810618E-2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561487.03999999957</v>
      </c>
      <c r="F11" s="145">
        <v>546204.91000000015</v>
      </c>
      <c r="G11" s="243">
        <f>E11/E15</f>
        <v>0.65621685860371737</v>
      </c>
      <c r="H11" s="244">
        <f>F11/F15</f>
        <v>0.56714517457920366</v>
      </c>
      <c r="I11" s="164">
        <f t="shared" si="0"/>
        <v>-2.721724440870342E-2</v>
      </c>
      <c r="J11" s="1"/>
      <c r="K11" s="17">
        <v>72661.393999999971</v>
      </c>
      <c r="L11" s="145">
        <v>71527.608000000007</v>
      </c>
      <c r="M11" s="243">
        <f>K11/K15</f>
        <v>0.63960667672829219</v>
      </c>
      <c r="N11" s="244">
        <f>L11/L15</f>
        <v>0.59256778338900984</v>
      </c>
      <c r="O11" s="164">
        <f t="shared" si="1"/>
        <v>-1.5603691831180174E-2</v>
      </c>
      <c r="Q11" s="191">
        <f t="shared" si="2"/>
        <v>1.2940885331921468</v>
      </c>
      <c r="R11" s="192">
        <f t="shared" si="3"/>
        <v>1.3095379900557829</v>
      </c>
      <c r="S11" s="57">
        <f t="shared" si="4"/>
        <v>1.1938485248398486E-2</v>
      </c>
    </row>
    <row r="12" spans="1:19" s="3" customFormat="1" ht="24" customHeight="1" x14ac:dyDescent="0.25">
      <c r="A12" s="46"/>
      <c r="B12" s="3" t="s">
        <v>33</v>
      </c>
      <c r="E12" s="31">
        <v>251732.47999999975</v>
      </c>
      <c r="F12" s="141">
        <v>247440.05000000008</v>
      </c>
      <c r="G12" s="247">
        <f>E12/E11</f>
        <v>0.44833177271553754</v>
      </c>
      <c r="H12" s="215">
        <f>F12/F11</f>
        <v>0.453016890675699</v>
      </c>
      <c r="I12" s="206">
        <f t="shared" si="0"/>
        <v>-1.7051554094249886E-2</v>
      </c>
      <c r="K12" s="31">
        <v>43425.280999999981</v>
      </c>
      <c r="L12" s="141">
        <v>45427.75900000002</v>
      </c>
      <c r="M12" s="247">
        <f>K12/K11</f>
        <v>0.5976389745564199</v>
      </c>
      <c r="N12" s="215">
        <f>L12/L11</f>
        <v>0.63510804107974661</v>
      </c>
      <c r="O12" s="206">
        <f t="shared" si="1"/>
        <v>4.6113184621650233E-2</v>
      </c>
      <c r="Q12" s="189">
        <f t="shared" si="2"/>
        <v>1.725056734832153</v>
      </c>
      <c r="R12" s="190">
        <f t="shared" si="3"/>
        <v>1.8359097082303371</v>
      </c>
      <c r="S12" s="182">
        <f t="shared" si="4"/>
        <v>6.4260479762695999E-2</v>
      </c>
    </row>
    <row r="13" spans="1:19" ht="24" customHeight="1" x14ac:dyDescent="0.25">
      <c r="A13" s="8"/>
      <c r="B13" s="3" t="s">
        <v>37</v>
      </c>
      <c r="D13" s="3"/>
      <c r="E13" s="19">
        <v>64629.299999999945</v>
      </c>
      <c r="F13" s="140">
        <v>65749.370000000068</v>
      </c>
      <c r="G13" s="247">
        <f>E13/E11</f>
        <v>0.11510381432846606</v>
      </c>
      <c r="H13" s="215">
        <f>F13/F11</f>
        <v>0.12037491570700097</v>
      </c>
      <c r="I13" s="182">
        <f t="shared" si="0"/>
        <v>1.7330684379996755E-2</v>
      </c>
      <c r="K13" s="19">
        <v>5817.9779999999992</v>
      </c>
      <c r="L13" s="140">
        <v>5950.0929999999962</v>
      </c>
      <c r="M13" s="247">
        <f>K13/K11</f>
        <v>8.0069727261219373E-2</v>
      </c>
      <c r="N13" s="215">
        <f>L13/L11</f>
        <v>8.3185963663149412E-2</v>
      </c>
      <c r="O13" s="182">
        <f t="shared" si="1"/>
        <v>2.2708061116765495E-2</v>
      </c>
      <c r="Q13" s="189">
        <f t="shared" si="2"/>
        <v>0.90020749102961106</v>
      </c>
      <c r="R13" s="190">
        <f t="shared" si="3"/>
        <v>0.90496578142117412</v>
      </c>
      <c r="S13" s="182">
        <f t="shared" si="4"/>
        <v>5.2857707128395144E-3</v>
      </c>
    </row>
    <row r="14" spans="1:19" ht="24" customHeight="1" thickBot="1" x14ac:dyDescent="0.3">
      <c r="A14" s="8"/>
      <c r="B14" t="s">
        <v>36</v>
      </c>
      <c r="E14" s="19">
        <v>245125.25999999995</v>
      </c>
      <c r="F14" s="140">
        <v>233015.49</v>
      </c>
      <c r="G14" s="247">
        <f>E14/E11</f>
        <v>0.43656441295599652</v>
      </c>
      <c r="H14" s="215">
        <f>F14/F11</f>
        <v>0.42660819361730001</v>
      </c>
      <c r="I14" s="186">
        <f t="shared" si="0"/>
        <v>-4.9402374932717923E-2</v>
      </c>
      <c r="K14" s="19">
        <v>23418.134999999987</v>
      </c>
      <c r="L14" s="140">
        <v>20149.755999999994</v>
      </c>
      <c r="M14" s="247">
        <f>K14/K11</f>
        <v>0.32229129818236074</v>
      </c>
      <c r="N14" s="215">
        <f>L14/L11</f>
        <v>0.28170599525710399</v>
      </c>
      <c r="O14" s="209">
        <f t="shared" si="1"/>
        <v>-0.13956615247115089</v>
      </c>
      <c r="Q14" s="189">
        <f t="shared" si="2"/>
        <v>0.95535380564206196</v>
      </c>
      <c r="R14" s="190">
        <f t="shared" si="3"/>
        <v>0.86473890641347473</v>
      </c>
      <c r="S14" s="182">
        <f t="shared" si="4"/>
        <v>-9.4849571638737473E-2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855642.50999999954</v>
      </c>
      <c r="F15" s="145">
        <v>963077.77</v>
      </c>
      <c r="G15" s="243">
        <f>G7+G11</f>
        <v>1</v>
      </c>
      <c r="H15" s="244">
        <f>H7+H11</f>
        <v>1</v>
      </c>
      <c r="I15" s="164">
        <f t="shared" si="0"/>
        <v>0.12556091912731232</v>
      </c>
      <c r="J15" s="1"/>
      <c r="K15" s="17">
        <v>113603.245</v>
      </c>
      <c r="L15" s="145">
        <v>120707.89200000002</v>
      </c>
      <c r="M15" s="243">
        <f>M7+M11</f>
        <v>1</v>
      </c>
      <c r="N15" s="244">
        <f>N7+N11</f>
        <v>1</v>
      </c>
      <c r="O15" s="164">
        <f t="shared" si="1"/>
        <v>6.2539120251362768E-2</v>
      </c>
      <c r="Q15" s="191">
        <f t="shared" si="2"/>
        <v>1.32769519597618</v>
      </c>
      <c r="R15" s="192">
        <f t="shared" si="3"/>
        <v>1.2533556038781792</v>
      </c>
      <c r="S15" s="57">
        <f t="shared" si="4"/>
        <v>-5.5991459729085667E-2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377286.93999999971</v>
      </c>
      <c r="F16" s="181">
        <f t="shared" ref="F16:F17" si="5">F8+F12</f>
        <v>371913.8899999999</v>
      </c>
      <c r="G16" s="245">
        <f>E16/E15</f>
        <v>0.44093992010752237</v>
      </c>
      <c r="H16" s="246">
        <f>F16/F15</f>
        <v>0.3861722298916731</v>
      </c>
      <c r="I16" s="207">
        <f t="shared" si="0"/>
        <v>-1.4241282775385276E-2</v>
      </c>
      <c r="J16" s="3"/>
      <c r="K16" s="180">
        <f t="shared" ref="K16:L18" si="6">K8+K12</f>
        <v>71068.451000000001</v>
      </c>
      <c r="L16" s="181">
        <f t="shared" si="6"/>
        <v>74268.622000000032</v>
      </c>
      <c r="M16" s="250">
        <f>K16/K15</f>
        <v>0.62558469170488928</v>
      </c>
      <c r="N16" s="246">
        <f>L16/L15</f>
        <v>0.61527561097662131</v>
      </c>
      <c r="O16" s="207">
        <f t="shared" si="1"/>
        <v>4.5029418187263304E-2</v>
      </c>
      <c r="P16" s="3"/>
      <c r="Q16" s="189">
        <f t="shared" si="2"/>
        <v>1.8836711124959706</v>
      </c>
      <c r="R16" s="190">
        <f t="shared" si="3"/>
        <v>1.996930579817819</v>
      </c>
      <c r="S16" s="182">
        <f t="shared" si="4"/>
        <v>6.0126986378090781E-2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131529.67999999996</v>
      </c>
      <c r="F17" s="140">
        <f t="shared" si="5"/>
        <v>141130.07</v>
      </c>
      <c r="G17" s="248">
        <f>E17/E15</f>
        <v>0.15372036623098592</v>
      </c>
      <c r="H17" s="215">
        <f>F17/F15</f>
        <v>0.14654067864114442</v>
      </c>
      <c r="I17" s="182">
        <f t="shared" si="0"/>
        <v>7.2990293901726552E-2</v>
      </c>
      <c r="K17" s="19">
        <f t="shared" si="6"/>
        <v>13511.435000000001</v>
      </c>
      <c r="L17" s="140">
        <f t="shared" si="6"/>
        <v>14785.779999999999</v>
      </c>
      <c r="M17" s="247">
        <f>K17/K15</f>
        <v>0.1189352909769435</v>
      </c>
      <c r="N17" s="215">
        <f>L17/L15</f>
        <v>0.12249223936410053</v>
      </c>
      <c r="O17" s="182">
        <f t="shared" si="1"/>
        <v>9.4316036749612267E-2</v>
      </c>
      <c r="Q17" s="189">
        <f t="shared" si="2"/>
        <v>1.0272536966561467</v>
      </c>
      <c r="R17" s="190">
        <f t="shared" si="3"/>
        <v>1.0476704220440052</v>
      </c>
      <c r="S17" s="182">
        <f t="shared" si="4"/>
        <v>1.98750566236147E-2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346825.8899999999</v>
      </c>
      <c r="F18" s="142">
        <f>F10+F14</f>
        <v>450033.81000000006</v>
      </c>
      <c r="G18" s="249">
        <f>E18/E15</f>
        <v>0.40533971366149174</v>
      </c>
      <c r="H18" s="221">
        <f>F18/F15</f>
        <v>0.46728709146718239</v>
      </c>
      <c r="I18" s="208">
        <f t="shared" si="0"/>
        <v>0.29757847662410725</v>
      </c>
      <c r="K18" s="21">
        <f t="shared" si="6"/>
        <v>29023.358999999986</v>
      </c>
      <c r="L18" s="142">
        <f t="shared" si="6"/>
        <v>31653.489999999998</v>
      </c>
      <c r="M18" s="249">
        <f>K18/K15</f>
        <v>0.25548001731816716</v>
      </c>
      <c r="N18" s="221">
        <f>L18/L15</f>
        <v>0.26223214965927821</v>
      </c>
      <c r="O18" s="186">
        <f t="shared" si="1"/>
        <v>9.0621178616851802E-2</v>
      </c>
      <c r="Q18" s="193">
        <f t="shared" si="2"/>
        <v>0.83682792538930684</v>
      </c>
      <c r="R18" s="194">
        <f t="shared" si="3"/>
        <v>0.70335804325457218</v>
      </c>
      <c r="S18" s="186">
        <f t="shared" si="4"/>
        <v>-0.15949501454871043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R96"/>
  <sheetViews>
    <sheetView showGridLines="0" workbookViewId="0">
      <selection activeCell="R7" sqref="R7:R11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8" max="18" width="11" bestFit="1" customWidth="1"/>
  </cols>
  <sheetData>
    <row r="1" spans="1:18" ht="15.75" x14ac:dyDescent="0.25">
      <c r="A1" s="4" t="s">
        <v>41</v>
      </c>
    </row>
    <row r="3" spans="1:18" ht="8.25" customHeight="1" thickBot="1" x14ac:dyDescent="0.3"/>
    <row r="4" spans="1:18" x14ac:dyDescent="0.25">
      <c r="A4" s="372" t="s">
        <v>3</v>
      </c>
      <c r="B4" s="366" t="s">
        <v>1</v>
      </c>
      <c r="C4" s="358"/>
      <c r="D4" s="366" t="s">
        <v>104</v>
      </c>
      <c r="E4" s="358"/>
      <c r="F4" s="130" t="s">
        <v>0</v>
      </c>
      <c r="H4" s="375" t="s">
        <v>19</v>
      </c>
      <c r="I4" s="376"/>
      <c r="J4" s="366" t="s">
        <v>104</v>
      </c>
      <c r="K4" s="359"/>
      <c r="L4" s="130" t="s">
        <v>0</v>
      </c>
      <c r="N4" s="357" t="s">
        <v>22</v>
      </c>
      <c r="O4" s="358"/>
      <c r="P4" s="130" t="s">
        <v>0</v>
      </c>
    </row>
    <row r="5" spans="1:18" x14ac:dyDescent="0.25">
      <c r="A5" s="373"/>
      <c r="B5" s="367" t="s">
        <v>178</v>
      </c>
      <c r="C5" s="361"/>
      <c r="D5" s="367" t="str">
        <f>B5</f>
        <v>jan-set</v>
      </c>
      <c r="E5" s="361"/>
      <c r="F5" s="131" t="s">
        <v>149</v>
      </c>
      <c r="H5" s="355" t="str">
        <f>B5</f>
        <v>jan-set</v>
      </c>
      <c r="I5" s="361"/>
      <c r="J5" s="367" t="str">
        <f>B5</f>
        <v>jan-set</v>
      </c>
      <c r="K5" s="356"/>
      <c r="L5" s="131" t="str">
        <f>F5</f>
        <v>2024/2023</v>
      </c>
      <c r="N5" s="355" t="str">
        <f>B5</f>
        <v>jan-set</v>
      </c>
      <c r="O5" s="356"/>
      <c r="P5" s="131" t="str">
        <f>F5</f>
        <v>2024/2023</v>
      </c>
    </row>
    <row r="6" spans="1:18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8" ht="20.100000000000001" customHeight="1" x14ac:dyDescent="0.25">
      <c r="A7" s="8" t="s">
        <v>191</v>
      </c>
      <c r="B7" s="39">
        <v>252657.24999999997</v>
      </c>
      <c r="C7" s="147">
        <v>240870.06999999998</v>
      </c>
      <c r="D7" s="247">
        <f>B7/$B$33</f>
        <v>0.29528365765744868</v>
      </c>
      <c r="E7" s="246">
        <f>C7/$C$33</f>
        <v>0.25010448533143892</v>
      </c>
      <c r="F7" s="52">
        <f>(C7-B7)/B7</f>
        <v>-4.6652846890401896E-2</v>
      </c>
      <c r="H7" s="39">
        <v>25177.973000000002</v>
      </c>
      <c r="I7" s="147">
        <v>21651.444999999992</v>
      </c>
      <c r="J7" s="247">
        <f>H7/$H$33</f>
        <v>0.22163075535386348</v>
      </c>
      <c r="K7" s="246">
        <f>I7/$I$33</f>
        <v>0.17937058332523947</v>
      </c>
      <c r="L7" s="52">
        <f>(I7-H7)/H7</f>
        <v>-0.14006401547892711</v>
      </c>
      <c r="N7" s="27">
        <f t="shared" ref="N7:N33" si="0">(H7/B7)*10</f>
        <v>0.99652683625742</v>
      </c>
      <c r="O7" s="151">
        <f t="shared" ref="O7:O33" si="1">(I7/C7)*10</f>
        <v>0.89888482201213271</v>
      </c>
      <c r="P7" s="61">
        <f>(O7-N7)/N7</f>
        <v>-9.7982322896585483E-2</v>
      </c>
      <c r="Q7" s="2"/>
      <c r="R7" s="119"/>
    </row>
    <row r="8" spans="1:18" ht="20.100000000000001" customHeight="1" x14ac:dyDescent="0.25">
      <c r="A8" s="8" t="s">
        <v>188</v>
      </c>
      <c r="B8" s="19">
        <v>45044.38</v>
      </c>
      <c r="C8" s="140">
        <v>51418.929999999986</v>
      </c>
      <c r="D8" s="247">
        <f t="shared" ref="D8:D32" si="2">B8/$B$33</f>
        <v>5.2643924855954177E-2</v>
      </c>
      <c r="E8" s="215">
        <f t="shared" ref="E8:E32" si="3">C8/$C$33</f>
        <v>5.3390215828572153E-2</v>
      </c>
      <c r="F8" s="52">
        <f t="shared" ref="F8:F33" si="4">(C8-B8)/B8</f>
        <v>0.14151709935845469</v>
      </c>
      <c r="H8" s="19">
        <v>8273.9260000000013</v>
      </c>
      <c r="I8" s="140">
        <v>9799.8950000000004</v>
      </c>
      <c r="J8" s="247">
        <f t="shared" ref="J8:J32" si="5">H8/$H$33</f>
        <v>7.2831775183886741E-2</v>
      </c>
      <c r="K8" s="215">
        <f t="shared" ref="K8:K32" si="6">I8/$I$33</f>
        <v>8.1186862247582009E-2</v>
      </c>
      <c r="L8" s="52">
        <f t="shared" ref="L8:L33" si="7">(I8-H8)/H8</f>
        <v>0.1844310669445193</v>
      </c>
      <c r="N8" s="27">
        <f t="shared" si="0"/>
        <v>1.8368386910864356</v>
      </c>
      <c r="O8" s="152">
        <f t="shared" si="1"/>
        <v>1.905892440780079</v>
      </c>
      <c r="P8" s="52">
        <f t="shared" ref="P8:P71" si="8">(O8-N8)/N8</f>
        <v>3.7593801801289461E-2</v>
      </c>
      <c r="R8" s="2"/>
    </row>
    <row r="9" spans="1:18" ht="20.100000000000001" customHeight="1" x14ac:dyDescent="0.25">
      <c r="A9" s="8" t="s">
        <v>155</v>
      </c>
      <c r="B9" s="19">
        <v>69543.450000000012</v>
      </c>
      <c r="C9" s="140">
        <v>66104.269999999975</v>
      </c>
      <c r="D9" s="247">
        <f t="shared" si="2"/>
        <v>8.1276291426895145E-2</v>
      </c>
      <c r="E9" s="215">
        <f t="shared" si="3"/>
        <v>6.8638558649318587E-2</v>
      </c>
      <c r="F9" s="52">
        <f t="shared" si="4"/>
        <v>-4.9453686867706965E-2</v>
      </c>
      <c r="H9" s="19">
        <v>9749.3630000000012</v>
      </c>
      <c r="I9" s="140">
        <v>9799.0399999999991</v>
      </c>
      <c r="J9" s="247">
        <f t="shared" si="5"/>
        <v>8.581940595094803E-2</v>
      </c>
      <c r="K9" s="215">
        <f t="shared" si="6"/>
        <v>8.117977903217799E-2</v>
      </c>
      <c r="L9" s="52">
        <f t="shared" si="7"/>
        <v>5.0954098231851515E-3</v>
      </c>
      <c r="N9" s="27">
        <f t="shared" si="0"/>
        <v>1.4019095975250004</v>
      </c>
      <c r="O9" s="152">
        <f t="shared" si="1"/>
        <v>1.4823611243267649</v>
      </c>
      <c r="P9" s="52">
        <f t="shared" si="8"/>
        <v>5.7387100383503711E-2</v>
      </c>
    </row>
    <row r="10" spans="1:18" ht="20.100000000000001" customHeight="1" x14ac:dyDescent="0.25">
      <c r="A10" s="8" t="s">
        <v>161</v>
      </c>
      <c r="B10" s="19">
        <v>33407.710000000006</v>
      </c>
      <c r="C10" s="140">
        <v>164626.83000000007</v>
      </c>
      <c r="D10" s="247">
        <f t="shared" si="2"/>
        <v>3.9044004487341362E-2</v>
      </c>
      <c r="E10" s="215">
        <f t="shared" si="3"/>
        <v>0.1709382514352917</v>
      </c>
      <c r="F10" s="52">
        <f t="shared" si="4"/>
        <v>3.927809478710155</v>
      </c>
      <c r="H10" s="19">
        <v>4286.9559999999974</v>
      </c>
      <c r="I10" s="140">
        <v>9449.3370000000032</v>
      </c>
      <c r="J10" s="247">
        <f t="shared" si="5"/>
        <v>3.7736210792218124E-2</v>
      </c>
      <c r="K10" s="215">
        <f t="shared" si="6"/>
        <v>7.828267765623817E-2</v>
      </c>
      <c r="L10" s="52">
        <f t="shared" si="7"/>
        <v>1.2042066678547689</v>
      </c>
      <c r="N10" s="27">
        <f t="shared" si="0"/>
        <v>1.2832235433078163</v>
      </c>
      <c r="O10" s="152">
        <f t="shared" si="1"/>
        <v>0.57398523679281188</v>
      </c>
      <c r="P10" s="52">
        <f t="shared" si="8"/>
        <v>-0.55270050975434304</v>
      </c>
      <c r="R10" s="119"/>
    </row>
    <row r="11" spans="1:18" ht="20.100000000000001" customHeight="1" x14ac:dyDescent="0.25">
      <c r="A11" s="8" t="s">
        <v>187</v>
      </c>
      <c r="B11" s="19">
        <v>22424.760000000002</v>
      </c>
      <c r="C11" s="140">
        <v>22879.929999999989</v>
      </c>
      <c r="D11" s="247">
        <f t="shared" si="2"/>
        <v>2.6208094780143652E-2</v>
      </c>
      <c r="E11" s="215">
        <f t="shared" si="3"/>
        <v>2.3757094922874176E-2</v>
      </c>
      <c r="F11" s="52">
        <f t="shared" si="4"/>
        <v>2.0297653129843409E-2</v>
      </c>
      <c r="H11" s="19">
        <v>6522.6459999999961</v>
      </c>
      <c r="I11" s="140">
        <v>7040.2270000000008</v>
      </c>
      <c r="J11" s="247">
        <f t="shared" si="5"/>
        <v>5.7416018354053175E-2</v>
      </c>
      <c r="K11" s="215">
        <f t="shared" si="6"/>
        <v>5.8324496297226414E-2</v>
      </c>
      <c r="L11" s="52">
        <f t="shared" si="7"/>
        <v>7.9351385925283235E-2</v>
      </c>
      <c r="N11" s="27">
        <f t="shared" si="0"/>
        <v>2.9086804050522708</v>
      </c>
      <c r="O11" s="152">
        <f t="shared" si="1"/>
        <v>3.0770317042053907</v>
      </c>
      <c r="P11" s="52">
        <f t="shared" si="8"/>
        <v>5.787892642337053E-2</v>
      </c>
    </row>
    <row r="12" spans="1:18" ht="20.100000000000001" customHeight="1" x14ac:dyDescent="0.25">
      <c r="A12" s="8" t="s">
        <v>189</v>
      </c>
      <c r="B12" s="19">
        <v>24696.219999999998</v>
      </c>
      <c r="C12" s="140">
        <v>23982.600000000006</v>
      </c>
      <c r="D12" s="247">
        <f t="shared" si="2"/>
        <v>2.8862778217973312E-2</v>
      </c>
      <c r="E12" s="215">
        <f t="shared" si="3"/>
        <v>2.4902038804197505E-2</v>
      </c>
      <c r="F12" s="52">
        <f t="shared" si="4"/>
        <v>-2.8895920104371916E-2</v>
      </c>
      <c r="H12" s="19">
        <v>5025.5689999999995</v>
      </c>
      <c r="I12" s="140">
        <v>5032.5169999999998</v>
      </c>
      <c r="J12" s="247">
        <f t="shared" si="5"/>
        <v>4.4237900070548182E-2</v>
      </c>
      <c r="K12" s="215">
        <f t="shared" si="6"/>
        <v>4.1691698169992096E-2</v>
      </c>
      <c r="L12" s="52">
        <f t="shared" si="7"/>
        <v>1.3825300179940462E-3</v>
      </c>
      <c r="N12" s="27">
        <f t="shared" si="0"/>
        <v>2.0349547420617404</v>
      </c>
      <c r="O12" s="152">
        <f t="shared" si="1"/>
        <v>2.0984034258170499</v>
      </c>
      <c r="P12" s="52">
        <f t="shared" si="8"/>
        <v>3.1179407799028291E-2</v>
      </c>
    </row>
    <row r="13" spans="1:18" ht="20.100000000000001" customHeight="1" x14ac:dyDescent="0.25">
      <c r="A13" s="8" t="s">
        <v>197</v>
      </c>
      <c r="B13" s="19">
        <v>70227.249999999985</v>
      </c>
      <c r="C13" s="140">
        <v>63707.519999999997</v>
      </c>
      <c r="D13" s="247">
        <f t="shared" si="2"/>
        <v>8.2075456956901341E-2</v>
      </c>
      <c r="E13" s="215">
        <f t="shared" si="3"/>
        <v>6.614992265889387E-2</v>
      </c>
      <c r="F13" s="52">
        <f t="shared" si="4"/>
        <v>-9.2837609332559509E-2</v>
      </c>
      <c r="H13" s="19">
        <v>4832.8700000000008</v>
      </c>
      <c r="I13" s="140">
        <v>4697.6180000000013</v>
      </c>
      <c r="J13" s="247">
        <f t="shared" si="5"/>
        <v>4.2541654509957033E-2</v>
      </c>
      <c r="K13" s="215">
        <f t="shared" si="6"/>
        <v>3.8917239976322383E-2</v>
      </c>
      <c r="L13" s="52">
        <f t="shared" si="7"/>
        <v>-2.7985855195773832E-2</v>
      </c>
      <c r="N13" s="27">
        <f t="shared" si="0"/>
        <v>0.68817588614106373</v>
      </c>
      <c r="O13" s="152">
        <f t="shared" si="1"/>
        <v>0.73737260530624971</v>
      </c>
      <c r="P13" s="52">
        <f t="shared" si="8"/>
        <v>7.1488583305433534E-2</v>
      </c>
    </row>
    <row r="14" spans="1:18" ht="20.100000000000001" customHeight="1" x14ac:dyDescent="0.25">
      <c r="A14" s="8" t="s">
        <v>163</v>
      </c>
      <c r="B14" s="19">
        <v>11271.220000000001</v>
      </c>
      <c r="C14" s="140">
        <v>15761.379999999996</v>
      </c>
      <c r="D14" s="247">
        <f t="shared" si="2"/>
        <v>1.3172814426903599E-2</v>
      </c>
      <c r="E14" s="215">
        <f t="shared" si="3"/>
        <v>1.6365635767919336E-2</v>
      </c>
      <c r="F14" s="52">
        <f t="shared" si="4"/>
        <v>0.39837391160850322</v>
      </c>
      <c r="H14" s="19">
        <v>3219.605</v>
      </c>
      <c r="I14" s="140">
        <v>4633.777</v>
      </c>
      <c r="J14" s="247">
        <f t="shared" si="5"/>
        <v>2.8340783751379654E-2</v>
      </c>
      <c r="K14" s="215">
        <f t="shared" si="6"/>
        <v>3.8388351608360481E-2</v>
      </c>
      <c r="L14" s="52">
        <f t="shared" si="7"/>
        <v>0.43923773257899651</v>
      </c>
      <c r="N14" s="27">
        <f t="shared" si="0"/>
        <v>2.8564831491178415</v>
      </c>
      <c r="O14" s="152">
        <f t="shared" si="1"/>
        <v>2.9399563997568752</v>
      </c>
      <c r="P14" s="52">
        <f t="shared" si="8"/>
        <v>2.9222385108349905E-2</v>
      </c>
    </row>
    <row r="15" spans="1:18" ht="20.100000000000001" customHeight="1" x14ac:dyDescent="0.25">
      <c r="A15" s="8" t="s">
        <v>157</v>
      </c>
      <c r="B15" s="19">
        <v>65009.710000000006</v>
      </c>
      <c r="C15" s="140">
        <v>52583.35</v>
      </c>
      <c r="D15" s="247">
        <f t="shared" si="2"/>
        <v>7.5977653330945472E-2</v>
      </c>
      <c r="E15" s="215">
        <f t="shared" si="3"/>
        <v>5.4599277065651701E-2</v>
      </c>
      <c r="F15" s="52">
        <f t="shared" si="4"/>
        <v>-0.19114621492697023</v>
      </c>
      <c r="H15" s="19">
        <v>5663.5710000000008</v>
      </c>
      <c r="I15" s="140">
        <v>4589.1349999999993</v>
      </c>
      <c r="J15" s="247">
        <f t="shared" si="5"/>
        <v>4.9853954435896651E-2</v>
      </c>
      <c r="K15" s="215">
        <f t="shared" si="6"/>
        <v>3.8018516635184074E-2</v>
      </c>
      <c r="L15" s="52">
        <f t="shared" si="7"/>
        <v>-0.18970999039298728</v>
      </c>
      <c r="N15" s="27">
        <f t="shared" si="0"/>
        <v>0.87118847322961446</v>
      </c>
      <c r="O15" s="152">
        <f t="shared" si="1"/>
        <v>0.87273538106644011</v>
      </c>
      <c r="P15" s="52">
        <f t="shared" si="8"/>
        <v>1.7756293665032691E-3</v>
      </c>
    </row>
    <row r="16" spans="1:18" ht="20.100000000000001" customHeight="1" x14ac:dyDescent="0.25">
      <c r="A16" s="8" t="s">
        <v>193</v>
      </c>
      <c r="B16" s="19">
        <v>26930.65</v>
      </c>
      <c r="C16" s="140">
        <v>22616.040000000005</v>
      </c>
      <c r="D16" s="247">
        <f t="shared" si="2"/>
        <v>3.1474184236124518E-2</v>
      </c>
      <c r="E16" s="215">
        <f t="shared" si="3"/>
        <v>2.3483087975335572E-2</v>
      </c>
      <c r="F16" s="52">
        <f t="shared" si="4"/>
        <v>-0.16021187754473051</v>
      </c>
      <c r="H16" s="19">
        <v>5200.2429999999995</v>
      </c>
      <c r="I16" s="140">
        <v>4480.2029999999977</v>
      </c>
      <c r="J16" s="247">
        <f t="shared" si="5"/>
        <v>4.5775479388815016E-2</v>
      </c>
      <c r="K16" s="215">
        <f t="shared" si="6"/>
        <v>3.7116073570400851E-2</v>
      </c>
      <c r="L16" s="52">
        <f t="shared" si="7"/>
        <v>-0.13846276029793259</v>
      </c>
      <c r="N16" s="27">
        <f t="shared" si="0"/>
        <v>1.9309756727000646</v>
      </c>
      <c r="O16" s="152">
        <f t="shared" si="1"/>
        <v>1.9809847347280942</v>
      </c>
      <c r="P16" s="52">
        <f t="shared" si="8"/>
        <v>2.5898338718116726E-2</v>
      </c>
    </row>
    <row r="17" spans="1:16" ht="20.100000000000001" customHeight="1" x14ac:dyDescent="0.25">
      <c r="A17" s="8" t="s">
        <v>160</v>
      </c>
      <c r="B17" s="19">
        <v>17475.270000000004</v>
      </c>
      <c r="C17" s="140">
        <v>27395.439999999999</v>
      </c>
      <c r="D17" s="247">
        <f t="shared" si="2"/>
        <v>2.0423564509435152E-2</v>
      </c>
      <c r="E17" s="215">
        <f t="shared" si="3"/>
        <v>2.8445719393979982E-2</v>
      </c>
      <c r="F17" s="52">
        <f t="shared" si="4"/>
        <v>0.56766905461260353</v>
      </c>
      <c r="H17" s="19">
        <v>1953.3609999999999</v>
      </c>
      <c r="I17" s="140">
        <v>3555.7209999999995</v>
      </c>
      <c r="J17" s="247">
        <f t="shared" si="5"/>
        <v>1.7194588059522429E-2</v>
      </c>
      <c r="K17" s="215">
        <f t="shared" si="6"/>
        <v>2.9457237145687227E-2</v>
      </c>
      <c r="L17" s="52">
        <f t="shared" si="7"/>
        <v>0.82030920039869726</v>
      </c>
      <c r="N17" s="27">
        <f t="shared" si="0"/>
        <v>1.1177858768419597</v>
      </c>
      <c r="O17" s="152">
        <f t="shared" si="1"/>
        <v>1.2979243990970759</v>
      </c>
      <c r="P17" s="52">
        <f t="shared" si="8"/>
        <v>0.1611565559980549</v>
      </c>
    </row>
    <row r="18" spans="1:16" ht="20.100000000000001" customHeight="1" x14ac:dyDescent="0.25">
      <c r="A18" s="8" t="s">
        <v>156</v>
      </c>
      <c r="B18" s="19">
        <v>20113.859999999997</v>
      </c>
      <c r="C18" s="140">
        <v>18820.720000000005</v>
      </c>
      <c r="D18" s="247">
        <f t="shared" si="2"/>
        <v>2.3507317325783646E-2</v>
      </c>
      <c r="E18" s="215">
        <f t="shared" si="3"/>
        <v>1.9542263964830171E-2</v>
      </c>
      <c r="F18" s="52">
        <f t="shared" si="4"/>
        <v>-6.4290991386038901E-2</v>
      </c>
      <c r="H18" s="19">
        <v>2898.5209999999988</v>
      </c>
      <c r="I18" s="140">
        <v>2899.9139999999993</v>
      </c>
      <c r="J18" s="247">
        <f t="shared" si="5"/>
        <v>2.5514420824862886E-2</v>
      </c>
      <c r="K18" s="215">
        <f t="shared" si="6"/>
        <v>2.4024228672637257E-2</v>
      </c>
      <c r="L18" s="52">
        <f t="shared" si="7"/>
        <v>4.805899284498834E-4</v>
      </c>
      <c r="N18" s="27">
        <f t="shared" si="0"/>
        <v>1.4410565649755935</v>
      </c>
      <c r="O18" s="152">
        <f t="shared" si="1"/>
        <v>1.5408092782847831</v>
      </c>
      <c r="P18" s="52">
        <f t="shared" si="8"/>
        <v>6.9221927670048825E-2</v>
      </c>
    </row>
    <row r="19" spans="1:16" ht="20.100000000000001" customHeight="1" x14ac:dyDescent="0.25">
      <c r="A19" s="8" t="s">
        <v>158</v>
      </c>
      <c r="B19" s="19">
        <v>11376.819999999998</v>
      </c>
      <c r="C19" s="140">
        <v>12774.480000000003</v>
      </c>
      <c r="D19" s="247">
        <f t="shared" si="2"/>
        <v>1.3296230454936143E-2</v>
      </c>
      <c r="E19" s="215">
        <f t="shared" si="3"/>
        <v>1.3264224757259219E-2</v>
      </c>
      <c r="F19" s="52">
        <f t="shared" si="4"/>
        <v>0.12285155254280243</v>
      </c>
      <c r="H19" s="19">
        <v>2517.9249999999997</v>
      </c>
      <c r="I19" s="140">
        <v>2816.9610000000011</v>
      </c>
      <c r="J19" s="247">
        <f t="shared" si="5"/>
        <v>2.2164199622994932E-2</v>
      </c>
      <c r="K19" s="215">
        <f t="shared" si="6"/>
        <v>2.3337007658123986E-2</v>
      </c>
      <c r="L19" s="52">
        <f t="shared" si="7"/>
        <v>0.11876287022051946</v>
      </c>
      <c r="N19" s="27">
        <f t="shared" si="0"/>
        <v>2.213206326548192</v>
      </c>
      <c r="O19" s="152">
        <f t="shared" si="1"/>
        <v>2.2051472936667484</v>
      </c>
      <c r="P19" s="52">
        <f t="shared" si="8"/>
        <v>-3.6413382633027291E-3</v>
      </c>
    </row>
    <row r="20" spans="1:16" ht="20.100000000000001" customHeight="1" x14ac:dyDescent="0.25">
      <c r="A20" s="8" t="s">
        <v>162</v>
      </c>
      <c r="B20" s="19">
        <v>16685.13</v>
      </c>
      <c r="C20" s="140">
        <v>15411.099999999997</v>
      </c>
      <c r="D20" s="247">
        <f t="shared" si="2"/>
        <v>1.9500118104230246E-2</v>
      </c>
      <c r="E20" s="215">
        <f t="shared" si="3"/>
        <v>1.6001926822586707E-2</v>
      </c>
      <c r="F20" s="52">
        <f t="shared" si="4"/>
        <v>-7.635721148112147E-2</v>
      </c>
      <c r="H20" s="19">
        <v>2655.913</v>
      </c>
      <c r="I20" s="140">
        <v>2757.0310000000004</v>
      </c>
      <c r="J20" s="247">
        <f t="shared" si="5"/>
        <v>2.3378848024983807E-2</v>
      </c>
      <c r="K20" s="215">
        <f t="shared" si="6"/>
        <v>2.2840519822846399E-2</v>
      </c>
      <c r="L20" s="52">
        <f t="shared" si="7"/>
        <v>3.8072783257584265E-2</v>
      </c>
      <c r="N20" s="27">
        <f t="shared" si="0"/>
        <v>1.5917844212181744</v>
      </c>
      <c r="O20" s="152">
        <f t="shared" si="1"/>
        <v>1.7889904030211998</v>
      </c>
      <c r="P20" s="52">
        <f t="shared" si="8"/>
        <v>0.12388988054808697</v>
      </c>
    </row>
    <row r="21" spans="1:16" ht="20.100000000000001" customHeight="1" x14ac:dyDescent="0.25">
      <c r="A21" s="8" t="s">
        <v>165</v>
      </c>
      <c r="B21" s="19">
        <v>17073.369999999995</v>
      </c>
      <c r="C21" s="140">
        <v>18485.500000000007</v>
      </c>
      <c r="D21" s="247">
        <f t="shared" si="2"/>
        <v>1.9953859001231724E-2</v>
      </c>
      <c r="E21" s="215">
        <f t="shared" si="3"/>
        <v>1.919419238593785E-2</v>
      </c>
      <c r="F21" s="52">
        <f t="shared" si="4"/>
        <v>8.270950609047964E-2</v>
      </c>
      <c r="H21" s="19">
        <v>2284.2060000000006</v>
      </c>
      <c r="I21" s="140">
        <v>2494.9140000000002</v>
      </c>
      <c r="J21" s="247">
        <f t="shared" si="5"/>
        <v>2.0106872827444337E-2</v>
      </c>
      <c r="K21" s="215">
        <f t="shared" si="6"/>
        <v>2.0669021376000848E-2</v>
      </c>
      <c r="L21" s="52">
        <f t="shared" si="7"/>
        <v>9.2245620578879306E-2</v>
      </c>
      <c r="N21" s="27">
        <f t="shared" si="0"/>
        <v>1.3378764707846202</v>
      </c>
      <c r="O21" s="152">
        <f t="shared" si="1"/>
        <v>1.3496600037867514</v>
      </c>
      <c r="P21" s="52">
        <f t="shared" si="8"/>
        <v>8.8076390155965179E-3</v>
      </c>
    </row>
    <row r="22" spans="1:16" ht="20.100000000000001" customHeight="1" x14ac:dyDescent="0.25">
      <c r="A22" s="8" t="s">
        <v>167</v>
      </c>
      <c r="B22" s="19">
        <v>6605.510000000002</v>
      </c>
      <c r="C22" s="140">
        <v>7158.93</v>
      </c>
      <c r="D22" s="247">
        <f t="shared" si="2"/>
        <v>7.7199413572848381E-3</v>
      </c>
      <c r="E22" s="215">
        <f t="shared" si="3"/>
        <v>7.4333872330995645E-3</v>
      </c>
      <c r="F22" s="52">
        <f t="shared" si="4"/>
        <v>8.3781570234546326E-2</v>
      </c>
      <c r="H22" s="19">
        <v>1914.5990000000004</v>
      </c>
      <c r="I22" s="140">
        <v>2226.9850000000006</v>
      </c>
      <c r="J22" s="247">
        <f t="shared" si="5"/>
        <v>1.6853383017360123E-2</v>
      </c>
      <c r="K22" s="215">
        <f t="shared" si="6"/>
        <v>1.8449373633332957E-2</v>
      </c>
      <c r="L22" s="52">
        <f t="shared" si="7"/>
        <v>0.16316001418573817</v>
      </c>
      <c r="N22" s="27">
        <f t="shared" si="0"/>
        <v>2.8984877776280711</v>
      </c>
      <c r="O22" s="152">
        <f t="shared" si="1"/>
        <v>3.1107791248133458</v>
      </c>
      <c r="P22" s="52">
        <f t="shared" si="8"/>
        <v>7.3242105357090664E-2</v>
      </c>
    </row>
    <row r="23" spans="1:16" ht="20.100000000000001" customHeight="1" x14ac:dyDescent="0.25">
      <c r="A23" s="8" t="s">
        <v>190</v>
      </c>
      <c r="B23" s="19">
        <v>11334.11</v>
      </c>
      <c r="C23" s="140">
        <v>10582.88</v>
      </c>
      <c r="D23" s="247">
        <f t="shared" si="2"/>
        <v>1.3246314748901393E-2</v>
      </c>
      <c r="E23" s="215">
        <f t="shared" si="3"/>
        <v>1.0988603755229441E-2</v>
      </c>
      <c r="F23" s="52">
        <f t="shared" si="4"/>
        <v>-6.6280457839212908E-2</v>
      </c>
      <c r="H23" s="19">
        <v>2389.3339999999998</v>
      </c>
      <c r="I23" s="140">
        <v>2207.991</v>
      </c>
      <c r="J23" s="247">
        <f t="shared" si="5"/>
        <v>2.1032268928585632E-2</v>
      </c>
      <c r="K23" s="215">
        <f t="shared" si="6"/>
        <v>1.8292018553351934E-2</v>
      </c>
      <c r="L23" s="52">
        <f t="shared" si="7"/>
        <v>-7.5896881725200357E-2</v>
      </c>
      <c r="N23" s="27">
        <f t="shared" si="0"/>
        <v>2.10809141608825</v>
      </c>
      <c r="O23" s="152">
        <f t="shared" si="1"/>
        <v>2.0863800780127906</v>
      </c>
      <c r="P23" s="52">
        <f t="shared" si="8"/>
        <v>-1.0299049609407711E-2</v>
      </c>
    </row>
    <row r="24" spans="1:16" ht="20.100000000000001" customHeight="1" x14ac:dyDescent="0.25">
      <c r="A24" s="8" t="s">
        <v>159</v>
      </c>
      <c r="B24" s="19">
        <v>16542.040000000005</v>
      </c>
      <c r="C24" s="140">
        <v>8519.1699999999964</v>
      </c>
      <c r="D24" s="247">
        <f t="shared" si="2"/>
        <v>1.9332887048821374E-2</v>
      </c>
      <c r="E24" s="215">
        <f t="shared" si="3"/>
        <v>8.8457757674128383E-3</v>
      </c>
      <c r="F24" s="52">
        <f t="shared" si="4"/>
        <v>-0.48499882723049914</v>
      </c>
      <c r="H24" s="19">
        <v>1751.4870000000003</v>
      </c>
      <c r="I24" s="140">
        <v>1841.6450000000002</v>
      </c>
      <c r="J24" s="247">
        <f t="shared" si="5"/>
        <v>1.5417578960882687E-2</v>
      </c>
      <c r="K24" s="215">
        <f t="shared" si="6"/>
        <v>1.525703886867647E-2</v>
      </c>
      <c r="L24" s="52">
        <f t="shared" si="7"/>
        <v>5.1475117999733873E-2</v>
      </c>
      <c r="N24" s="27">
        <f t="shared" si="0"/>
        <v>1.0588095543234086</v>
      </c>
      <c r="O24" s="152">
        <f t="shared" si="1"/>
        <v>2.1617657588708772</v>
      </c>
      <c r="P24" s="52">
        <f t="shared" si="8"/>
        <v>1.0416946088593526</v>
      </c>
    </row>
    <row r="25" spans="1:16" ht="20.100000000000001" customHeight="1" x14ac:dyDescent="0.25">
      <c r="A25" s="8" t="s">
        <v>205</v>
      </c>
      <c r="B25" s="19">
        <v>14172.019999999999</v>
      </c>
      <c r="C25" s="140">
        <v>18153.449999999997</v>
      </c>
      <c r="D25" s="247">
        <f t="shared" si="2"/>
        <v>1.6563015318161328E-2</v>
      </c>
      <c r="E25" s="215">
        <f t="shared" si="3"/>
        <v>1.884941233769729E-2</v>
      </c>
      <c r="F25" s="52">
        <f t="shared" si="4"/>
        <v>0.28093595690663709</v>
      </c>
      <c r="H25" s="19">
        <v>1380.1430000000007</v>
      </c>
      <c r="I25" s="140">
        <v>1760.0160000000005</v>
      </c>
      <c r="J25" s="247">
        <f t="shared" si="5"/>
        <v>1.2148799094603341E-2</v>
      </c>
      <c r="K25" s="215">
        <f t="shared" si="6"/>
        <v>1.4580786482461326E-2</v>
      </c>
      <c r="L25" s="52">
        <f t="shared" si="7"/>
        <v>0.27524176842544551</v>
      </c>
      <c r="N25" s="27">
        <f t="shared" si="0"/>
        <v>0.97385058728395868</v>
      </c>
      <c r="O25" s="152">
        <f t="shared" si="1"/>
        <v>0.96952149591400028</v>
      </c>
      <c r="P25" s="52">
        <f t="shared" si="8"/>
        <v>-4.4453342499203253E-3</v>
      </c>
    </row>
    <row r="26" spans="1:16" ht="20.100000000000001" customHeight="1" x14ac:dyDescent="0.25">
      <c r="A26" s="8" t="s">
        <v>192</v>
      </c>
      <c r="B26" s="19">
        <v>2469.62</v>
      </c>
      <c r="C26" s="140">
        <v>8689.9199999999983</v>
      </c>
      <c r="D26" s="247">
        <f t="shared" si="2"/>
        <v>2.8862754843725579E-3</v>
      </c>
      <c r="E26" s="215">
        <f t="shared" si="3"/>
        <v>9.0230719373784272E-3</v>
      </c>
      <c r="F26" s="52">
        <f t="shared" si="4"/>
        <v>2.5187275775220472</v>
      </c>
      <c r="H26" s="19">
        <v>434.08800000000002</v>
      </c>
      <c r="I26" s="140">
        <v>1300.5119999999999</v>
      </c>
      <c r="J26" s="247">
        <f t="shared" si="5"/>
        <v>3.8210880331807444E-3</v>
      </c>
      <c r="K26" s="215">
        <f t="shared" si="6"/>
        <v>1.0774042843859794E-2</v>
      </c>
      <c r="L26" s="52">
        <f t="shared" si="7"/>
        <v>1.9959639520097305</v>
      </c>
      <c r="N26" s="27">
        <f t="shared" si="0"/>
        <v>1.7577117127331332</v>
      </c>
      <c r="O26" s="152">
        <f t="shared" si="1"/>
        <v>1.4965753424657535</v>
      </c>
      <c r="P26" s="52">
        <f t="shared" si="8"/>
        <v>-0.14856609782802707</v>
      </c>
    </row>
    <row r="27" spans="1:16" ht="20.100000000000001" customHeight="1" x14ac:dyDescent="0.25">
      <c r="A27" s="8" t="s">
        <v>204</v>
      </c>
      <c r="B27" s="19">
        <v>6570.1600000000008</v>
      </c>
      <c r="C27" s="140">
        <v>6377.5800000000008</v>
      </c>
      <c r="D27" s="247">
        <f t="shared" si="2"/>
        <v>7.6786273744159864E-3</v>
      </c>
      <c r="E27" s="215">
        <f t="shared" si="3"/>
        <v>6.6220820360125216E-3</v>
      </c>
      <c r="F27" s="52">
        <f t="shared" si="4"/>
        <v>-2.9311310531250367E-2</v>
      </c>
      <c r="H27" s="19">
        <v>1282.2160000000001</v>
      </c>
      <c r="I27" s="140">
        <v>1185.7299999999998</v>
      </c>
      <c r="J27" s="247">
        <f t="shared" si="5"/>
        <v>1.1286790267302671E-2</v>
      </c>
      <c r="K27" s="215">
        <f t="shared" si="6"/>
        <v>9.8231356736807277E-3</v>
      </c>
      <c r="L27" s="52">
        <f t="shared" si="7"/>
        <v>-7.5249411955552195E-2</v>
      </c>
      <c r="N27" s="27">
        <f t="shared" si="0"/>
        <v>1.9515749996955933</v>
      </c>
      <c r="O27" s="152">
        <f t="shared" si="1"/>
        <v>1.8592161917216243</v>
      </c>
      <c r="P27" s="52">
        <f t="shared" si="8"/>
        <v>-4.7325267021956691E-2</v>
      </c>
    </row>
    <row r="28" spans="1:16" ht="20.100000000000001" customHeight="1" x14ac:dyDescent="0.25">
      <c r="A28" s="8" t="s">
        <v>202</v>
      </c>
      <c r="B28" s="19">
        <v>2098.06</v>
      </c>
      <c r="C28" s="140">
        <v>3533.26</v>
      </c>
      <c r="D28" s="247">
        <f t="shared" si="2"/>
        <v>2.4520287099807619E-3</v>
      </c>
      <c r="E28" s="215">
        <f t="shared" si="3"/>
        <v>3.6687172210402067E-3</v>
      </c>
      <c r="F28" s="52">
        <f t="shared" ref="F28:F29" si="9">(C28-B28)/B28</f>
        <v>0.68406051304538495</v>
      </c>
      <c r="H28" s="19">
        <v>533.11900000000003</v>
      </c>
      <c r="I28" s="140">
        <v>883.51300000000003</v>
      </c>
      <c r="J28" s="247">
        <f t="shared" si="5"/>
        <v>4.6928148927436039E-3</v>
      </c>
      <c r="K28" s="215">
        <f t="shared" si="6"/>
        <v>7.3194302821558725E-3</v>
      </c>
      <c r="L28" s="52">
        <f t="shared" ref="L28" si="10">(I28-H28)/H28</f>
        <v>0.65725288350255762</v>
      </c>
      <c r="N28" s="27">
        <f t="shared" si="0"/>
        <v>2.5410093133656808</v>
      </c>
      <c r="O28" s="152">
        <f t="shared" si="1"/>
        <v>2.5005603889892054</v>
      </c>
      <c r="P28" s="52">
        <f t="shared" ref="P28" si="11">(O28-N28)/N28</f>
        <v>-1.5918447903246362E-2</v>
      </c>
    </row>
    <row r="29" spans="1:16" ht="20.100000000000001" customHeight="1" x14ac:dyDescent="0.25">
      <c r="A29" s="8" t="s">
        <v>209</v>
      </c>
      <c r="B29" s="19">
        <v>31492.610000000008</v>
      </c>
      <c r="C29" s="140">
        <v>22994.39</v>
      </c>
      <c r="D29" s="247">
        <f t="shared" si="2"/>
        <v>3.6805803395626085E-2</v>
      </c>
      <c r="E29" s="215">
        <f t="shared" si="3"/>
        <v>2.3875943061171471E-2</v>
      </c>
      <c r="F29" s="52">
        <f t="shared" si="9"/>
        <v>-0.26984806911843784</v>
      </c>
      <c r="H29" s="19">
        <v>1065.0230000000001</v>
      </c>
      <c r="I29" s="140">
        <v>843.00800000000004</v>
      </c>
      <c r="J29" s="247">
        <f t="shared" si="5"/>
        <v>9.3749346684595201E-3</v>
      </c>
      <c r="K29" s="215">
        <f t="shared" si="6"/>
        <v>6.9838681301799274E-3</v>
      </c>
      <c r="L29" s="52">
        <f t="shared" ref="L29:L32" si="12">(I29-H29)/H29</f>
        <v>-0.20846028677314957</v>
      </c>
      <c r="N29" s="27">
        <f t="shared" ref="N29:N30" si="13">(H29/B29)*10</f>
        <v>0.33818187822476442</v>
      </c>
      <c r="O29" s="152">
        <f t="shared" ref="O29:O30" si="14">(I29/C29)*10</f>
        <v>0.36661463948380457</v>
      </c>
      <c r="P29" s="52">
        <f t="shared" ref="P29:P30" si="15">(O29-N29)/N29</f>
        <v>8.4075354387094042E-2</v>
      </c>
    </row>
    <row r="30" spans="1:16" ht="20.100000000000001" customHeight="1" x14ac:dyDescent="0.25">
      <c r="A30" s="8" t="s">
        <v>211</v>
      </c>
      <c r="B30" s="19">
        <v>955.07</v>
      </c>
      <c r="C30" s="140">
        <v>1934.1599999999999</v>
      </c>
      <c r="D30" s="247">
        <f t="shared" si="2"/>
        <v>1.1162021391386931E-3</v>
      </c>
      <c r="E30" s="215">
        <f t="shared" si="3"/>
        <v>2.0083113329466625E-3</v>
      </c>
      <c r="F30" s="52">
        <f t="shared" si="4"/>
        <v>1.0251499890060412</v>
      </c>
      <c r="H30" s="19">
        <v>407.29200000000003</v>
      </c>
      <c r="I30" s="140">
        <v>793.15700000000015</v>
      </c>
      <c r="J30" s="247">
        <f t="shared" si="5"/>
        <v>3.5852144892516077E-3</v>
      </c>
      <c r="K30" s="215">
        <f t="shared" si="6"/>
        <v>6.5708793920450596E-3</v>
      </c>
      <c r="L30" s="52">
        <f t="shared" si="12"/>
        <v>0.94739155200691416</v>
      </c>
      <c r="N30" s="27">
        <f t="shared" si="13"/>
        <v>4.2645251133424775</v>
      </c>
      <c r="O30" s="152">
        <f t="shared" si="14"/>
        <v>4.1007827687471572</v>
      </c>
      <c r="P30" s="52">
        <f t="shared" si="15"/>
        <v>-3.8396384179569594E-2</v>
      </c>
    </row>
    <row r="31" spans="1:16" ht="20.100000000000001" customHeight="1" x14ac:dyDescent="0.25">
      <c r="A31" s="8" t="s">
        <v>198</v>
      </c>
      <c r="B31" s="19">
        <v>4165.62</v>
      </c>
      <c r="C31" s="140">
        <v>3505.1900000000005</v>
      </c>
      <c r="D31" s="247">
        <f t="shared" si="2"/>
        <v>4.8684116921680317E-3</v>
      </c>
      <c r="E31" s="215">
        <f t="shared" si="3"/>
        <v>3.6395710805369329E-3</v>
      </c>
      <c r="F31" s="52">
        <f t="shared" si="4"/>
        <v>-0.15854302600813311</v>
      </c>
      <c r="H31" s="19">
        <v>830.02899999999988</v>
      </c>
      <c r="I31" s="140">
        <v>720.77399999999977</v>
      </c>
      <c r="J31" s="247">
        <f t="shared" si="5"/>
        <v>7.3063846019539346E-3</v>
      </c>
      <c r="K31" s="215">
        <f t="shared" si="6"/>
        <v>5.9712251457427513E-3</v>
      </c>
      <c r="L31" s="52">
        <f t="shared" si="12"/>
        <v>-0.13162793107228798</v>
      </c>
      <c r="N31" s="27">
        <f t="shared" ref="N31:N32" si="16">(H31/B31)*10</f>
        <v>1.9925701336175643</v>
      </c>
      <c r="O31" s="152">
        <f t="shared" ref="O31:O32" si="17">(I31/C31)*10</f>
        <v>2.0563050790399369</v>
      </c>
      <c r="P31" s="52">
        <f t="shared" ref="P31:P32" si="18">(O31-N31)/N31</f>
        <v>3.1986299677522555E-2</v>
      </c>
    </row>
    <row r="32" spans="1:16" ht="20.100000000000001" customHeight="1" thickBot="1" x14ac:dyDescent="0.3">
      <c r="A32" s="8" t="s">
        <v>17</v>
      </c>
      <c r="B32" s="19">
        <f>B33-SUM(B7:B31)</f>
        <v>55300.639999999548</v>
      </c>
      <c r="C32" s="140">
        <f>C33-SUM(C7:C31)</f>
        <v>54190.6800000004</v>
      </c>
      <c r="D32" s="247">
        <f t="shared" si="2"/>
        <v>6.4630542958880779E-2</v>
      </c>
      <c r="E32" s="215">
        <f t="shared" si="3"/>
        <v>5.626822847338734E-2</v>
      </c>
      <c r="F32" s="52">
        <f t="shared" si="4"/>
        <v>-2.0071377112437703E-2</v>
      </c>
      <c r="H32" s="19">
        <f>H33-SUM(H7:H31)</f>
        <v>11353.266999999934</v>
      </c>
      <c r="I32" s="140">
        <f>I33-SUM(I7:I31)</f>
        <v>11246.825999999914</v>
      </c>
      <c r="J32" s="247">
        <f t="shared" si="5"/>
        <v>9.9937875894301614E-2</v>
      </c>
      <c r="K32" s="215">
        <f t="shared" si="6"/>
        <v>9.317390780049345E-2</v>
      </c>
      <c r="L32" s="52">
        <f t="shared" si="12"/>
        <v>-9.375363056292196E-3</v>
      </c>
      <c r="N32" s="27">
        <f t="shared" si="16"/>
        <v>2.0530082472824955</v>
      </c>
      <c r="O32" s="152">
        <f t="shared" si="17"/>
        <v>2.0754170274297774</v>
      </c>
      <c r="P32" s="52">
        <f t="shared" si="18"/>
        <v>1.0915095045011968E-2</v>
      </c>
    </row>
    <row r="33" spans="1:16" ht="26.25" customHeight="1" thickBot="1" x14ac:dyDescent="0.3">
      <c r="A33" s="12" t="s">
        <v>18</v>
      </c>
      <c r="B33" s="17">
        <v>855642.50999999954</v>
      </c>
      <c r="C33" s="145">
        <v>963077.77000000025</v>
      </c>
      <c r="D33" s="243">
        <f>SUM(D7:D32)</f>
        <v>0.99999999999999956</v>
      </c>
      <c r="E33" s="244">
        <f>SUM(E7:E32)</f>
        <v>1.0000000000000004</v>
      </c>
      <c r="F33" s="57">
        <f t="shared" si="4"/>
        <v>0.1255609191273126</v>
      </c>
      <c r="G33" s="1"/>
      <c r="H33" s="17">
        <v>113603.24499999994</v>
      </c>
      <c r="I33" s="145">
        <v>120707.89199999992</v>
      </c>
      <c r="J33" s="243">
        <f>SUM(J7:J32)</f>
        <v>1.0000000000000002</v>
      </c>
      <c r="K33" s="244">
        <f>SUM(K7:K32)</f>
        <v>0.99999999999999978</v>
      </c>
      <c r="L33" s="57">
        <f t="shared" si="7"/>
        <v>6.2539120251362421E-2</v>
      </c>
      <c r="N33" s="29">
        <f t="shared" si="0"/>
        <v>1.3276951959761794</v>
      </c>
      <c r="O33" s="146">
        <f t="shared" si="1"/>
        <v>1.2533556038781779</v>
      </c>
      <c r="P33" s="57">
        <f t="shared" si="8"/>
        <v>-5.5991459729086195E-2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8"/>
      <c r="D36" s="366" t="s">
        <v>104</v>
      </c>
      <c r="E36" s="358"/>
      <c r="F36" s="130" t="s">
        <v>0</v>
      </c>
      <c r="H36" s="375" t="s">
        <v>19</v>
      </c>
      <c r="I36" s="376"/>
      <c r="J36" s="366" t="s">
        <v>104</v>
      </c>
      <c r="K36" s="359"/>
      <c r="L36" s="130" t="s">
        <v>0</v>
      </c>
      <c r="N36" s="357" t="s">
        <v>22</v>
      </c>
      <c r="O36" s="358"/>
      <c r="P36" s="130" t="s">
        <v>0</v>
      </c>
    </row>
    <row r="37" spans="1:16" x14ac:dyDescent="0.25">
      <c r="A37" s="373"/>
      <c r="B37" s="367" t="str">
        <f>B5</f>
        <v>jan-set</v>
      </c>
      <c r="C37" s="361"/>
      <c r="D37" s="367" t="str">
        <f>B5</f>
        <v>jan-set</v>
      </c>
      <c r="E37" s="361"/>
      <c r="F37" s="131" t="str">
        <f>F5</f>
        <v>2024/2023</v>
      </c>
      <c r="H37" s="355" t="str">
        <f>B5</f>
        <v>jan-set</v>
      </c>
      <c r="I37" s="361"/>
      <c r="J37" s="367" t="str">
        <f>B5</f>
        <v>jan-set</v>
      </c>
      <c r="K37" s="356"/>
      <c r="L37" s="131" t="str">
        <f>L5</f>
        <v>2024/2023</v>
      </c>
      <c r="N37" s="355" t="str">
        <f>B5</f>
        <v>jan-set</v>
      </c>
      <c r="O37" s="356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155</v>
      </c>
      <c r="B39" s="39">
        <v>69543.450000000012</v>
      </c>
      <c r="C39" s="147">
        <v>66104.269999999975</v>
      </c>
      <c r="D39" s="247">
        <f t="shared" ref="D39:D61" si="19">B39/$B$62</f>
        <v>0.23641732720455608</v>
      </c>
      <c r="E39" s="246">
        <f t="shared" ref="E39:E61" si="20">C39/$C$62</f>
        <v>0.15857177653637605</v>
      </c>
      <c r="F39" s="52">
        <f>(C39-B39)/B39</f>
        <v>-4.9453686867706965E-2</v>
      </c>
      <c r="H39" s="39">
        <v>9749.3630000000012</v>
      </c>
      <c r="I39" s="147">
        <v>9799.0399999999991</v>
      </c>
      <c r="J39" s="247">
        <f t="shared" ref="J39:J61" si="21">H39/$H$62</f>
        <v>0.23812706953576668</v>
      </c>
      <c r="K39" s="246">
        <f t="shared" ref="K39:K61" si="22">I39/$I$62</f>
        <v>0.19924732439528003</v>
      </c>
      <c r="L39" s="52">
        <f>(I39-H39)/H39</f>
        <v>5.0954098231851515E-3</v>
      </c>
      <c r="N39" s="27">
        <f t="shared" ref="N39:N62" si="23">(H39/B39)*10</f>
        <v>1.4019095975250004</v>
      </c>
      <c r="O39" s="151">
        <f t="shared" ref="O39:O62" si="24">(I39/C39)*10</f>
        <v>1.4823611243267649</v>
      </c>
      <c r="P39" s="61">
        <f t="shared" si="8"/>
        <v>5.7387100383503711E-2</v>
      </c>
    </row>
    <row r="40" spans="1:16" ht="20.100000000000001" customHeight="1" x14ac:dyDescent="0.25">
      <c r="A40" s="38" t="s">
        <v>161</v>
      </c>
      <c r="B40" s="19">
        <v>33407.710000000006</v>
      </c>
      <c r="C40" s="140">
        <v>164626.83000000007</v>
      </c>
      <c r="D40" s="247">
        <f t="shared" si="19"/>
        <v>0.1135716089182363</v>
      </c>
      <c r="E40" s="215">
        <f t="shared" si="20"/>
        <v>0.39490896576956358</v>
      </c>
      <c r="F40" s="52">
        <f t="shared" ref="F40:F62" si="25">(C40-B40)/B40</f>
        <v>3.927809478710155</v>
      </c>
      <c r="H40" s="19">
        <v>4286.9559999999974</v>
      </c>
      <c r="I40" s="140">
        <v>9449.3370000000032</v>
      </c>
      <c r="J40" s="247">
        <f t="shared" si="21"/>
        <v>0.10470840705272452</v>
      </c>
      <c r="K40" s="215">
        <f t="shared" si="22"/>
        <v>0.19213669038592793</v>
      </c>
      <c r="L40" s="52">
        <f t="shared" ref="L40:L62" si="26">(I40-H40)/H40</f>
        <v>1.2042066678547689</v>
      </c>
      <c r="N40" s="27">
        <f t="shared" si="23"/>
        <v>1.2832235433078163</v>
      </c>
      <c r="O40" s="152">
        <f t="shared" si="24"/>
        <v>0.57398523679281188</v>
      </c>
      <c r="P40" s="52">
        <f t="shared" si="8"/>
        <v>-0.55270050975434304</v>
      </c>
    </row>
    <row r="41" spans="1:16" ht="20.100000000000001" customHeight="1" x14ac:dyDescent="0.25">
      <c r="A41" s="38" t="s">
        <v>163</v>
      </c>
      <c r="B41" s="19">
        <v>11271.220000000001</v>
      </c>
      <c r="C41" s="140">
        <v>15761.379999999996</v>
      </c>
      <c r="D41" s="247">
        <f t="shared" si="19"/>
        <v>3.831722048208043E-2</v>
      </c>
      <c r="E41" s="215">
        <f t="shared" si="20"/>
        <v>3.780860188403725E-2</v>
      </c>
      <c r="F41" s="52">
        <f t="shared" si="25"/>
        <v>0.39837391160850322</v>
      </c>
      <c r="H41" s="19">
        <v>3219.605</v>
      </c>
      <c r="I41" s="140">
        <v>4633.777</v>
      </c>
      <c r="J41" s="247">
        <f t="shared" si="21"/>
        <v>7.8638481684670275E-2</v>
      </c>
      <c r="K41" s="215">
        <f t="shared" si="22"/>
        <v>9.4220216377766355E-2</v>
      </c>
      <c r="L41" s="52">
        <f t="shared" si="26"/>
        <v>0.43923773257899651</v>
      </c>
      <c r="N41" s="27">
        <f t="shared" si="23"/>
        <v>2.8564831491178415</v>
      </c>
      <c r="O41" s="152">
        <f t="shared" si="24"/>
        <v>2.9399563997568752</v>
      </c>
      <c r="P41" s="52">
        <f t="shared" si="8"/>
        <v>2.9222385108349905E-2</v>
      </c>
    </row>
    <row r="42" spans="1:16" ht="20.100000000000001" customHeight="1" x14ac:dyDescent="0.25">
      <c r="A42" s="38" t="s">
        <v>157</v>
      </c>
      <c r="B42" s="19">
        <v>65009.710000000006</v>
      </c>
      <c r="C42" s="140">
        <v>52583.35</v>
      </c>
      <c r="D42" s="247">
        <f t="shared" si="19"/>
        <v>0.22100459325131697</v>
      </c>
      <c r="E42" s="215">
        <f t="shared" si="20"/>
        <v>0.12613761903329471</v>
      </c>
      <c r="F42" s="52">
        <f t="shared" si="25"/>
        <v>-0.19114621492697023</v>
      </c>
      <c r="H42" s="19">
        <v>5663.5710000000008</v>
      </c>
      <c r="I42" s="140">
        <v>4589.1349999999993</v>
      </c>
      <c r="J42" s="247">
        <f t="shared" si="21"/>
        <v>0.13833207003757597</v>
      </c>
      <c r="K42" s="215">
        <f t="shared" si="22"/>
        <v>9.3312494901412121E-2</v>
      </c>
      <c r="L42" s="52">
        <f t="shared" si="26"/>
        <v>-0.18970999039298728</v>
      </c>
      <c r="N42" s="27">
        <f t="shared" si="23"/>
        <v>0.87118847322961446</v>
      </c>
      <c r="O42" s="152">
        <f t="shared" si="24"/>
        <v>0.87273538106644011</v>
      </c>
      <c r="P42" s="52">
        <f t="shared" si="8"/>
        <v>1.7756293665032691E-3</v>
      </c>
    </row>
    <row r="43" spans="1:16" ht="20.100000000000001" customHeight="1" x14ac:dyDescent="0.25">
      <c r="A43" s="38" t="s">
        <v>160</v>
      </c>
      <c r="B43" s="19">
        <v>17475.270000000004</v>
      </c>
      <c r="C43" s="140">
        <v>27395.439999999999</v>
      </c>
      <c r="D43" s="247">
        <f t="shared" si="19"/>
        <v>5.9408278214238192E-2</v>
      </c>
      <c r="E43" s="215">
        <f t="shared" si="20"/>
        <v>6.5716535252498806E-2</v>
      </c>
      <c r="F43" s="52">
        <f t="shared" si="25"/>
        <v>0.56766905461260353</v>
      </c>
      <c r="H43" s="19">
        <v>1953.3609999999999</v>
      </c>
      <c r="I43" s="140">
        <v>3555.7209999999995</v>
      </c>
      <c r="J43" s="247">
        <f t="shared" si="21"/>
        <v>4.7710617675786063E-2</v>
      </c>
      <c r="K43" s="215">
        <f t="shared" si="22"/>
        <v>7.2299724824687883E-2</v>
      </c>
      <c r="L43" s="52">
        <f t="shared" si="26"/>
        <v>0.82030920039869726</v>
      </c>
      <c r="N43" s="27">
        <f t="shared" si="23"/>
        <v>1.1177858768419597</v>
      </c>
      <c r="O43" s="152">
        <f t="shared" si="24"/>
        <v>1.2979243990970759</v>
      </c>
      <c r="P43" s="52">
        <f t="shared" si="8"/>
        <v>0.1611565559980549</v>
      </c>
    </row>
    <row r="44" spans="1:16" ht="20.100000000000001" customHeight="1" x14ac:dyDescent="0.25">
      <c r="A44" s="38" t="s">
        <v>156</v>
      </c>
      <c r="B44" s="19">
        <v>20113.859999999997</v>
      </c>
      <c r="C44" s="140">
        <v>18820.720000000005</v>
      </c>
      <c r="D44" s="247">
        <f t="shared" si="19"/>
        <v>6.837833068343073E-2</v>
      </c>
      <c r="E44" s="215">
        <f t="shared" si="20"/>
        <v>4.514738618388351E-2</v>
      </c>
      <c r="F44" s="52">
        <f t="shared" si="25"/>
        <v>-6.4290991386038901E-2</v>
      </c>
      <c r="H44" s="19">
        <v>2898.5209999999988</v>
      </c>
      <c r="I44" s="140">
        <v>2899.9139999999993</v>
      </c>
      <c r="J44" s="247">
        <f t="shared" si="21"/>
        <v>7.0796041927855144E-2</v>
      </c>
      <c r="K44" s="215">
        <f t="shared" si="22"/>
        <v>5.896497059675377E-2</v>
      </c>
      <c r="L44" s="52">
        <f t="shared" si="26"/>
        <v>4.805899284498834E-4</v>
      </c>
      <c r="N44" s="27">
        <f t="shared" si="23"/>
        <v>1.4410565649755935</v>
      </c>
      <c r="O44" s="152">
        <f t="shared" si="24"/>
        <v>1.5408092782847831</v>
      </c>
      <c r="P44" s="52">
        <f t="shared" si="8"/>
        <v>6.9221927670048825E-2</v>
      </c>
    </row>
    <row r="45" spans="1:16" ht="20.100000000000001" customHeight="1" x14ac:dyDescent="0.25">
      <c r="A45" s="38" t="s">
        <v>158</v>
      </c>
      <c r="B45" s="19">
        <v>11376.819999999998</v>
      </c>
      <c r="C45" s="140">
        <v>12774.480000000003</v>
      </c>
      <c r="D45" s="247">
        <f t="shared" si="19"/>
        <v>3.8676214316191337E-2</v>
      </c>
      <c r="E45" s="215">
        <f t="shared" si="20"/>
        <v>3.0643587591670046E-2</v>
      </c>
      <c r="F45" s="52">
        <f t="shared" si="25"/>
        <v>0.12285155254280243</v>
      </c>
      <c r="H45" s="19">
        <v>2517.9249999999997</v>
      </c>
      <c r="I45" s="140">
        <v>2816.9610000000011</v>
      </c>
      <c r="J45" s="247">
        <f t="shared" si="21"/>
        <v>6.1500028418353607E-2</v>
      </c>
      <c r="K45" s="215">
        <f t="shared" si="22"/>
        <v>5.7278258092206248E-2</v>
      </c>
      <c r="L45" s="52">
        <f t="shared" si="26"/>
        <v>0.11876287022051946</v>
      </c>
      <c r="N45" s="27">
        <f t="shared" si="23"/>
        <v>2.213206326548192</v>
      </c>
      <c r="O45" s="152">
        <f t="shared" si="24"/>
        <v>2.2051472936667484</v>
      </c>
      <c r="P45" s="52">
        <f t="shared" si="8"/>
        <v>-3.6413382633027291E-3</v>
      </c>
    </row>
    <row r="46" spans="1:16" ht="20.100000000000001" customHeight="1" x14ac:dyDescent="0.25">
      <c r="A46" s="38" t="s">
        <v>162</v>
      </c>
      <c r="B46" s="19">
        <v>16685.13</v>
      </c>
      <c r="C46" s="140">
        <v>15411.099999999997</v>
      </c>
      <c r="D46" s="247">
        <f t="shared" si="19"/>
        <v>5.6722147645257091E-2</v>
      </c>
      <c r="E46" s="215">
        <f t="shared" si="20"/>
        <v>3.69683456965752E-2</v>
      </c>
      <c r="F46" s="52">
        <f t="shared" si="25"/>
        <v>-7.635721148112147E-2</v>
      </c>
      <c r="H46" s="19">
        <v>2655.913</v>
      </c>
      <c r="I46" s="140">
        <v>2757.0310000000004</v>
      </c>
      <c r="J46" s="247">
        <f t="shared" si="21"/>
        <v>6.4870369441772421E-2</v>
      </c>
      <c r="K46" s="215">
        <f t="shared" si="22"/>
        <v>5.6059680338568209E-2</v>
      </c>
      <c r="L46" s="52">
        <f t="shared" si="26"/>
        <v>3.8072783257584265E-2</v>
      </c>
      <c r="N46" s="27">
        <f t="shared" si="23"/>
        <v>1.5917844212181744</v>
      </c>
      <c r="O46" s="152">
        <f t="shared" si="24"/>
        <v>1.7889904030211998</v>
      </c>
      <c r="P46" s="52">
        <f t="shared" si="8"/>
        <v>0.12388988054808697</v>
      </c>
    </row>
    <row r="47" spans="1:16" ht="20.100000000000001" customHeight="1" x14ac:dyDescent="0.25">
      <c r="A47" s="38" t="s">
        <v>165</v>
      </c>
      <c r="B47" s="19">
        <v>17073.369999999995</v>
      </c>
      <c r="C47" s="140">
        <v>18485.500000000007</v>
      </c>
      <c r="D47" s="247">
        <f t="shared" si="19"/>
        <v>5.804199391566639E-2</v>
      </c>
      <c r="E47" s="215">
        <f t="shared" si="20"/>
        <v>4.4343256118903995E-2</v>
      </c>
      <c r="F47" s="52">
        <f t="shared" si="25"/>
        <v>8.270950609047964E-2</v>
      </c>
      <c r="H47" s="19">
        <v>2284.2060000000006</v>
      </c>
      <c r="I47" s="140">
        <v>2494.9140000000002</v>
      </c>
      <c r="J47" s="247">
        <f t="shared" si="21"/>
        <v>5.5791468734523023E-2</v>
      </c>
      <c r="K47" s="215">
        <f t="shared" si="22"/>
        <v>5.0729963251127233E-2</v>
      </c>
      <c r="L47" s="52">
        <f t="shared" si="26"/>
        <v>9.2245620578879306E-2</v>
      </c>
      <c r="N47" s="27">
        <f t="shared" si="23"/>
        <v>1.3378764707846202</v>
      </c>
      <c r="O47" s="152">
        <f t="shared" si="24"/>
        <v>1.3496600037867514</v>
      </c>
      <c r="P47" s="52">
        <f t="shared" si="8"/>
        <v>8.8076390155965179E-3</v>
      </c>
    </row>
    <row r="48" spans="1:16" ht="20.100000000000001" customHeight="1" x14ac:dyDescent="0.25">
      <c r="A48" s="38" t="s">
        <v>167</v>
      </c>
      <c r="B48" s="19">
        <v>6605.510000000002</v>
      </c>
      <c r="C48" s="140">
        <v>7158.93</v>
      </c>
      <c r="D48" s="247">
        <f t="shared" si="19"/>
        <v>2.2455846223087401E-2</v>
      </c>
      <c r="E48" s="215">
        <f t="shared" si="20"/>
        <v>1.7172933733320996E-2</v>
      </c>
      <c r="F48" s="52">
        <f t="shared" si="25"/>
        <v>8.3781570234546326E-2</v>
      </c>
      <c r="H48" s="19">
        <v>1914.5990000000004</v>
      </c>
      <c r="I48" s="140">
        <v>2226.9850000000006</v>
      </c>
      <c r="J48" s="247">
        <f t="shared" si="21"/>
        <v>4.676386028565245E-2</v>
      </c>
      <c r="K48" s="215">
        <f t="shared" si="22"/>
        <v>4.5282068724938652E-2</v>
      </c>
      <c r="L48" s="52">
        <f t="shared" si="26"/>
        <v>0.16316001418573817</v>
      </c>
      <c r="N48" s="27">
        <f t="shared" si="23"/>
        <v>2.8984877776280711</v>
      </c>
      <c r="O48" s="152">
        <f t="shared" si="24"/>
        <v>3.1107791248133458</v>
      </c>
      <c r="P48" s="52">
        <f t="shared" si="8"/>
        <v>7.3242105357090664E-2</v>
      </c>
    </row>
    <row r="49" spans="1:16" ht="20.100000000000001" customHeight="1" x14ac:dyDescent="0.25">
      <c r="A49" s="38" t="s">
        <v>159</v>
      </c>
      <c r="B49" s="19">
        <v>16542.040000000005</v>
      </c>
      <c r="C49" s="140">
        <v>8519.1699999999964</v>
      </c>
      <c r="D49" s="247">
        <f t="shared" si="19"/>
        <v>5.623570420091116E-2</v>
      </c>
      <c r="E49" s="215">
        <f t="shared" si="20"/>
        <v>2.0435895011251145E-2</v>
      </c>
      <c r="F49" s="52">
        <f>(C49-B49)/B49</f>
        <v>-0.48499882723049914</v>
      </c>
      <c r="H49" s="19">
        <v>1751.4870000000003</v>
      </c>
      <c r="I49" s="140">
        <v>1841.6450000000002</v>
      </c>
      <c r="J49" s="247">
        <f t="shared" si="21"/>
        <v>4.2779868452943175E-2</v>
      </c>
      <c r="K49" s="215">
        <f t="shared" si="22"/>
        <v>3.7446815069225717E-2</v>
      </c>
      <c r="L49" s="52">
        <f t="shared" si="26"/>
        <v>5.1475117999733873E-2</v>
      </c>
      <c r="N49" s="27">
        <f t="shared" si="23"/>
        <v>1.0588095543234086</v>
      </c>
      <c r="O49" s="152">
        <f t="shared" si="24"/>
        <v>2.1617657588708772</v>
      </c>
      <c r="P49" s="52">
        <f t="shared" si="8"/>
        <v>1.0416946088593526</v>
      </c>
    </row>
    <row r="50" spans="1:16" ht="20.100000000000001" customHeight="1" x14ac:dyDescent="0.25">
      <c r="A50" s="38" t="s">
        <v>164</v>
      </c>
      <c r="B50" s="19">
        <v>1798.8099999999997</v>
      </c>
      <c r="C50" s="140">
        <v>2807.05</v>
      </c>
      <c r="D50" s="247">
        <f t="shared" si="19"/>
        <v>6.1151676016767556E-3</v>
      </c>
      <c r="E50" s="215">
        <f t="shared" si="20"/>
        <v>6.7335877898119833E-3</v>
      </c>
      <c r="F50" s="52">
        <f t="shared" ref="F50:F53" si="27">(C50-B50)/B50</f>
        <v>0.56050388868196233</v>
      </c>
      <c r="H50" s="19">
        <v>352.44200000000001</v>
      </c>
      <c r="I50" s="140">
        <v>519.35699999999986</v>
      </c>
      <c r="J50" s="247">
        <f t="shared" si="21"/>
        <v>8.6083552988359003E-3</v>
      </c>
      <c r="K50" s="215">
        <f t="shared" si="22"/>
        <v>1.056026841975943E-2</v>
      </c>
      <c r="L50" s="52">
        <f t="shared" si="26"/>
        <v>0.47359565545536525</v>
      </c>
      <c r="N50" s="27">
        <f t="shared" ref="N50" si="28">(H50/B50)*10</f>
        <v>1.9593064303622953</v>
      </c>
      <c r="O50" s="152">
        <f t="shared" ref="O50" si="29">(I50/C50)*10</f>
        <v>1.8501879197021778</v>
      </c>
      <c r="P50" s="52">
        <f t="shared" ref="P50" si="30">(O50-N50)/N50</f>
        <v>-5.5692416953860797E-2</v>
      </c>
    </row>
    <row r="51" spans="1:16" ht="20.100000000000001" customHeight="1" x14ac:dyDescent="0.25">
      <c r="A51" s="38" t="s">
        <v>166</v>
      </c>
      <c r="B51" s="19">
        <v>1893.3299999999997</v>
      </c>
      <c r="C51" s="140">
        <v>1786.8999999999994</v>
      </c>
      <c r="D51" s="247">
        <f t="shared" si="19"/>
        <v>6.436494279708614E-3</v>
      </c>
      <c r="E51" s="215">
        <f t="shared" si="20"/>
        <v>4.2864387957517779E-3</v>
      </c>
      <c r="F51" s="52">
        <f t="shared" si="27"/>
        <v>-5.6213127135787376E-2</v>
      </c>
      <c r="H51" s="19">
        <v>510.57799999999992</v>
      </c>
      <c r="I51" s="140">
        <v>486.78399999999999</v>
      </c>
      <c r="J51" s="247">
        <f t="shared" si="21"/>
        <v>1.2470808904072261E-2</v>
      </c>
      <c r="K51" s="215">
        <f t="shared" si="22"/>
        <v>9.8979501623048787E-3</v>
      </c>
      <c r="L51" s="52">
        <f t="shared" si="26"/>
        <v>-4.660208626301942E-2</v>
      </c>
      <c r="N51" s="27">
        <f t="shared" ref="N51:N52" si="31">(H51/B51)*10</f>
        <v>2.6967195364780574</v>
      </c>
      <c r="O51" s="152">
        <f t="shared" ref="O51:O52" si="32">(I51/C51)*10</f>
        <v>2.7241815434551464</v>
      </c>
      <c r="P51" s="52">
        <f t="shared" ref="P51:P52" si="33">(O51-N51)/N51</f>
        <v>1.0183486493725136E-2</v>
      </c>
    </row>
    <row r="52" spans="1:16" ht="20.100000000000001" customHeight="1" x14ac:dyDescent="0.25">
      <c r="A52" s="38" t="s">
        <v>176</v>
      </c>
      <c r="B52" s="19">
        <v>1324.1899999999998</v>
      </c>
      <c r="C52" s="140">
        <v>1114.67</v>
      </c>
      <c r="D52" s="247">
        <f t="shared" si="19"/>
        <v>4.5016670946149643E-3</v>
      </c>
      <c r="E52" s="215">
        <f t="shared" si="20"/>
        <v>2.6738847906769467E-3</v>
      </c>
      <c r="F52" s="52">
        <f t="shared" si="27"/>
        <v>-0.15822502813040409</v>
      </c>
      <c r="H52" s="19">
        <v>335.21000000000009</v>
      </c>
      <c r="I52" s="140">
        <v>260.95400000000001</v>
      </c>
      <c r="J52" s="247">
        <f t="shared" si="21"/>
        <v>8.1874656815101015E-3</v>
      </c>
      <c r="K52" s="215">
        <f t="shared" si="22"/>
        <v>5.3060693996805726E-3</v>
      </c>
      <c r="L52" s="52">
        <f t="shared" si="26"/>
        <v>-0.22152083768384018</v>
      </c>
      <c r="N52" s="27">
        <f t="shared" si="31"/>
        <v>2.5314343107862176</v>
      </c>
      <c r="O52" s="152">
        <f t="shared" si="32"/>
        <v>2.3410874967479165</v>
      </c>
      <c r="P52" s="52">
        <f t="shared" si="33"/>
        <v>-7.519326621561942E-2</v>
      </c>
    </row>
    <row r="53" spans="1:16" ht="20.100000000000001" customHeight="1" x14ac:dyDescent="0.25">
      <c r="A53" s="38" t="s">
        <v>168</v>
      </c>
      <c r="B53" s="19">
        <v>1035.29</v>
      </c>
      <c r="C53" s="140">
        <v>1272.2299999999996</v>
      </c>
      <c r="D53" s="247">
        <f t="shared" si="19"/>
        <v>3.519533395044462E-3</v>
      </c>
      <c r="E53" s="215">
        <f t="shared" si="20"/>
        <v>3.051841753382553E-3</v>
      </c>
      <c r="F53" s="52">
        <f t="shared" si="27"/>
        <v>0.2288634102521995</v>
      </c>
      <c r="H53" s="19">
        <v>116.80900000000001</v>
      </c>
      <c r="I53" s="140">
        <v>237.05700000000002</v>
      </c>
      <c r="J53" s="247">
        <f t="shared" si="21"/>
        <v>2.8530463852257191E-3</v>
      </c>
      <c r="K53" s="215">
        <f t="shared" si="22"/>
        <v>4.8201632995856641E-3</v>
      </c>
      <c r="L53" s="52">
        <f t="shared" si="26"/>
        <v>1.0294412245631757</v>
      </c>
      <c r="N53" s="27">
        <f t="shared" ref="N53" si="34">(H53/B53)*10</f>
        <v>1.1282732374503763</v>
      </c>
      <c r="O53" s="152">
        <f t="shared" ref="O53" si="35">(I53/C53)*10</f>
        <v>1.8633187395360908</v>
      </c>
      <c r="P53" s="52">
        <f t="shared" ref="P53" si="36">(O53-N53)/N53</f>
        <v>0.65147827466575292</v>
      </c>
    </row>
    <row r="54" spans="1:16" ht="20.100000000000001" customHeight="1" x14ac:dyDescent="0.25">
      <c r="A54" s="38" t="s">
        <v>169</v>
      </c>
      <c r="B54" s="19">
        <v>522.84</v>
      </c>
      <c r="C54" s="140">
        <v>457.75000000000006</v>
      </c>
      <c r="D54" s="247">
        <f t="shared" si="19"/>
        <v>1.7774274263878205E-3</v>
      </c>
      <c r="E54" s="215">
        <f t="shared" si="20"/>
        <v>1.0980566113130993E-3</v>
      </c>
      <c r="F54" s="52">
        <f t="shared" ref="F54" si="37">(C54-B54)/B54</f>
        <v>-0.12449315278096544</v>
      </c>
      <c r="H54" s="19">
        <v>150.94499999999999</v>
      </c>
      <c r="I54" s="140">
        <v>124.01400000000002</v>
      </c>
      <c r="J54" s="247">
        <f t="shared" si="21"/>
        <v>3.6868142576162461E-3</v>
      </c>
      <c r="K54" s="215">
        <f t="shared" si="22"/>
        <v>2.521620249285263E-3</v>
      </c>
      <c r="L54" s="52">
        <f t="shared" si="26"/>
        <v>-0.17841597933021941</v>
      </c>
      <c r="N54" s="27">
        <f t="shared" si="23"/>
        <v>2.8870208859306863</v>
      </c>
      <c r="O54" s="152">
        <f t="shared" si="24"/>
        <v>2.7092080830147465</v>
      </c>
      <c r="P54" s="52">
        <f t="shared" ref="P54" si="38">(O54-N54)/N54</f>
        <v>-6.1590410995110784E-2</v>
      </c>
    </row>
    <row r="55" spans="1:16" ht="20.100000000000001" customHeight="1" x14ac:dyDescent="0.25">
      <c r="A55" s="38" t="s">
        <v>172</v>
      </c>
      <c r="B55" s="19">
        <v>417.48</v>
      </c>
      <c r="C55" s="140">
        <v>570.25</v>
      </c>
      <c r="D55" s="247">
        <f t="shared" si="19"/>
        <v>1.4192494873544246E-3</v>
      </c>
      <c r="E55" s="215">
        <f t="shared" si="20"/>
        <v>1.3679230641207971E-3</v>
      </c>
      <c r="F55" s="52">
        <f t="shared" ref="F55:F56" si="39">(C55-B55)/B55</f>
        <v>0.36593369742263099</v>
      </c>
      <c r="H55" s="19">
        <v>98.566999999999993</v>
      </c>
      <c r="I55" s="140">
        <v>123.75199999999998</v>
      </c>
      <c r="J55" s="247">
        <f t="shared" si="21"/>
        <v>2.4074876341081885E-3</v>
      </c>
      <c r="K55" s="215">
        <f t="shared" si="22"/>
        <v>2.5162929111999435E-3</v>
      </c>
      <c r="L55" s="52">
        <f t="shared" ref="L55:L56" si="40">(I55-H55)/H55</f>
        <v>0.25551147950125286</v>
      </c>
      <c r="N55" s="27">
        <f t="shared" si="23"/>
        <v>2.3609993293091884</v>
      </c>
      <c r="O55" s="152">
        <f t="shared" si="24"/>
        <v>2.1701359053046905</v>
      </c>
      <c r="P55" s="52">
        <f t="shared" ref="P55:P56" si="41">(O55-N55)/N55</f>
        <v>-8.0840100899284562E-2</v>
      </c>
    </row>
    <row r="56" spans="1:16" ht="20.100000000000001" customHeight="1" x14ac:dyDescent="0.25">
      <c r="A56" s="38" t="s">
        <v>215</v>
      </c>
      <c r="B56" s="19">
        <v>103.6</v>
      </c>
      <c r="C56" s="140">
        <v>117.67</v>
      </c>
      <c r="D56" s="247">
        <f t="shared" si="19"/>
        <v>3.5219470846488063E-4</v>
      </c>
      <c r="E56" s="215">
        <f t="shared" si="20"/>
        <v>2.8226831557228268E-4</v>
      </c>
      <c r="F56" s="52">
        <f t="shared" si="39"/>
        <v>0.13581081081081089</v>
      </c>
      <c r="H56" s="19">
        <v>24.518000000000001</v>
      </c>
      <c r="I56" s="140">
        <v>83.37</v>
      </c>
      <c r="J56" s="247">
        <f t="shared" si="21"/>
        <v>5.988493290154369E-4</v>
      </c>
      <c r="K56" s="215">
        <f t="shared" si="22"/>
        <v>1.6951915121108292E-3</v>
      </c>
      <c r="L56" s="52">
        <f t="shared" si="40"/>
        <v>2.4003589199771596</v>
      </c>
      <c r="N56" s="27">
        <f t="shared" si="23"/>
        <v>2.3666023166023167</v>
      </c>
      <c r="O56" s="152">
        <f t="shared" si="24"/>
        <v>7.0850684116597265</v>
      </c>
      <c r="P56" s="52">
        <f t="shared" si="41"/>
        <v>1.9937722793374162</v>
      </c>
    </row>
    <row r="57" spans="1:16" ht="20.100000000000001" customHeight="1" x14ac:dyDescent="0.25">
      <c r="A57" s="38" t="s">
        <v>170</v>
      </c>
      <c r="B57" s="19">
        <v>753.38</v>
      </c>
      <c r="C57" s="140">
        <v>298.28000000000003</v>
      </c>
      <c r="D57" s="247">
        <f t="shared" si="19"/>
        <v>2.5611626396068706E-3</v>
      </c>
      <c r="E57" s="215">
        <f t="shared" si="20"/>
        <v>7.1551791594204534E-4</v>
      </c>
      <c r="F57" s="52">
        <f t="shared" si="25"/>
        <v>-0.60407762351004801</v>
      </c>
      <c r="H57" s="19">
        <v>164.05300000000003</v>
      </c>
      <c r="I57" s="140">
        <v>76.398999999999987</v>
      </c>
      <c r="J57" s="247">
        <f t="shared" si="21"/>
        <v>4.0069756494399821E-3</v>
      </c>
      <c r="K57" s="215">
        <f t="shared" si="22"/>
        <v>1.5534477190086986E-3</v>
      </c>
      <c r="L57" s="52">
        <f t="shared" si="26"/>
        <v>-0.53430293868444967</v>
      </c>
      <c r="N57" s="27">
        <f t="shared" si="23"/>
        <v>2.1775597971807059</v>
      </c>
      <c r="O57" s="152">
        <f t="shared" si="24"/>
        <v>2.5613182244870587</v>
      </c>
      <c r="P57" s="52">
        <f t="shared" si="8"/>
        <v>0.17623324411260996</v>
      </c>
    </row>
    <row r="58" spans="1:16" ht="20.100000000000001" customHeight="1" x14ac:dyDescent="0.25">
      <c r="A58" s="38" t="s">
        <v>174</v>
      </c>
      <c r="B58" s="19">
        <v>400.96</v>
      </c>
      <c r="C58" s="140">
        <v>342.86</v>
      </c>
      <c r="D58" s="247">
        <f t="shared" si="19"/>
        <v>1.3630887095181325E-3</v>
      </c>
      <c r="E58" s="215">
        <f t="shared" si="20"/>
        <v>8.2245699564130904E-4</v>
      </c>
      <c r="F58" s="52">
        <f t="shared" si="25"/>
        <v>-0.14490223463687144</v>
      </c>
      <c r="H58" s="19">
        <v>79.010999999999996</v>
      </c>
      <c r="I58" s="140">
        <v>71.89</v>
      </c>
      <c r="J58" s="247">
        <f t="shared" si="21"/>
        <v>1.9298345841764696E-3</v>
      </c>
      <c r="K58" s="215">
        <f t="shared" si="22"/>
        <v>1.4617646372273899E-3</v>
      </c>
      <c r="L58" s="52">
        <f t="shared" si="26"/>
        <v>-9.012669122020979E-2</v>
      </c>
      <c r="N58" s="27">
        <f t="shared" ref="N58" si="42">(H58/B58)*10</f>
        <v>1.9705456903431764</v>
      </c>
      <c r="O58" s="152">
        <f t="shared" ref="O58" si="43">(I58/C58)*10</f>
        <v>2.096774193548387</v>
      </c>
      <c r="P58" s="52">
        <f t="shared" ref="P58" si="44">(O58-N58)/N58</f>
        <v>6.4057638360685537E-2</v>
      </c>
    </row>
    <row r="59" spans="1:16" ht="20.100000000000001" customHeight="1" x14ac:dyDescent="0.25">
      <c r="A59" s="38" t="s">
        <v>173</v>
      </c>
      <c r="B59" s="19">
        <v>144.19999999999999</v>
      </c>
      <c r="C59" s="140">
        <v>129.1</v>
      </c>
      <c r="D59" s="247">
        <f t="shared" si="19"/>
        <v>4.9021695907949597E-4</v>
      </c>
      <c r="E59" s="215">
        <f t="shared" si="20"/>
        <v>3.0968674717754471E-4</v>
      </c>
      <c r="F59" s="52">
        <f>(C59-B59)/B59</f>
        <v>-0.10471567267683769</v>
      </c>
      <c r="H59" s="19">
        <v>44.753999999999998</v>
      </c>
      <c r="I59" s="140">
        <v>40.905000000000001</v>
      </c>
      <c r="J59" s="247">
        <f t="shared" si="21"/>
        <v>1.0931113007079233E-3</v>
      </c>
      <c r="K59" s="215">
        <f t="shared" si="22"/>
        <v>8.3173574190828188E-4</v>
      </c>
      <c r="L59" s="52">
        <f t="shared" si="26"/>
        <v>-8.6003485721946576E-2</v>
      </c>
      <c r="N59" s="27">
        <f t="shared" si="23"/>
        <v>3.1036061026352293</v>
      </c>
      <c r="O59" s="152">
        <f t="shared" si="24"/>
        <v>3.1684740511231606</v>
      </c>
      <c r="P59" s="52">
        <f>(O59-N59)/N59</f>
        <v>2.0900831594851173E-2</v>
      </c>
    </row>
    <row r="60" spans="1:16" ht="20.100000000000001" customHeight="1" x14ac:dyDescent="0.25">
      <c r="A60" s="38" t="s">
        <v>171</v>
      </c>
      <c r="B60" s="19">
        <v>320.78000000000009</v>
      </c>
      <c r="C60" s="140">
        <v>148.76999999999998</v>
      </c>
      <c r="D60" s="247">
        <f t="shared" si="19"/>
        <v>1.0905117623683828E-3</v>
      </c>
      <c r="E60" s="215">
        <f t="shared" si="20"/>
        <v>3.5687139719289948E-4</v>
      </c>
      <c r="F60" s="52">
        <f>(C60-B60)/B60</f>
        <v>-0.53622420350395927</v>
      </c>
      <c r="H60" s="19">
        <v>54.684999999999995</v>
      </c>
      <c r="I60" s="140">
        <v>36.449999999999996</v>
      </c>
      <c r="J60" s="247">
        <f t="shared" si="21"/>
        <v>1.3356748330699553E-3</v>
      </c>
      <c r="K60" s="215">
        <f t="shared" si="22"/>
        <v>7.4115066110638978E-4</v>
      </c>
      <c r="L60" s="52">
        <f t="shared" si="26"/>
        <v>-0.333455243668282</v>
      </c>
      <c r="N60" s="27">
        <f t="shared" ref="N60" si="45">(H60/B60)*10</f>
        <v>1.704750919633393</v>
      </c>
      <c r="O60" s="152">
        <f t="shared" ref="O60" si="46">(I60/C60)*10</f>
        <v>2.4500907441016335</v>
      </c>
      <c r="P60" s="52">
        <f>(O60-N60)/N60</f>
        <v>0.43721332887066339</v>
      </c>
    </row>
    <row r="61" spans="1:16" ht="20.100000000000001" customHeight="1" thickBot="1" x14ac:dyDescent="0.3">
      <c r="A61" s="8" t="s">
        <v>17</v>
      </c>
      <c r="B61" s="19">
        <f>B62-SUM(B39:B60)</f>
        <v>336.52000000007683</v>
      </c>
      <c r="C61" s="140">
        <f>C62-SUM(C39:C60)</f>
        <v>186.1600000000326</v>
      </c>
      <c r="D61" s="247">
        <f t="shared" si="19"/>
        <v>1.1440208812029797E-3</v>
      </c>
      <c r="E61" s="215">
        <f t="shared" si="20"/>
        <v>4.4656301204168723E-4</v>
      </c>
      <c r="F61" s="52">
        <f t="shared" si="25"/>
        <v>-0.44680851063832733</v>
      </c>
      <c r="H61" s="196">
        <f>H62-SUM(H39:H60)</f>
        <v>114.77200000001176</v>
      </c>
      <c r="I61" s="142">
        <f>I62-SUM(I39:I60)</f>
        <v>54.891999999999825</v>
      </c>
      <c r="J61" s="247">
        <f t="shared" si="21"/>
        <v>2.8032928945985304E-3</v>
      </c>
      <c r="K61" s="215">
        <f t="shared" si="22"/>
        <v>1.1161383289287194E-3</v>
      </c>
      <c r="L61" s="52">
        <f t="shared" si="26"/>
        <v>-0.52173003868544421</v>
      </c>
      <c r="N61" s="27">
        <f t="shared" si="23"/>
        <v>3.4105550933075461</v>
      </c>
      <c r="O61" s="152">
        <f t="shared" si="24"/>
        <v>2.9486463257407718</v>
      </c>
      <c r="P61" s="52">
        <f t="shared" si="8"/>
        <v>-0.13543506993133383</v>
      </c>
    </row>
    <row r="62" spans="1:16" ht="26.25" customHeight="1" thickBot="1" x14ac:dyDescent="0.3">
      <c r="A62" s="12" t="s">
        <v>18</v>
      </c>
      <c r="B62" s="17">
        <v>294155.47000000015</v>
      </c>
      <c r="C62" s="145">
        <v>416872.86</v>
      </c>
      <c r="D62" s="253">
        <f>SUM(D39:D61)</f>
        <v>0.99999999999999989</v>
      </c>
      <c r="E62" s="254">
        <f>SUM(E39:E61)</f>
        <v>1</v>
      </c>
      <c r="F62" s="57">
        <f t="shared" si="25"/>
        <v>0.41718547678205603</v>
      </c>
      <c r="G62" s="1"/>
      <c r="H62" s="17">
        <v>40941.85100000001</v>
      </c>
      <c r="I62" s="145">
        <v>49180.283999999992</v>
      </c>
      <c r="J62" s="253">
        <f>SUM(J39:J61)</f>
        <v>1</v>
      </c>
      <c r="K62" s="254">
        <f>SUM(K39:K61)</f>
        <v>1.0000000000000002</v>
      </c>
      <c r="L62" s="57">
        <f t="shared" si="26"/>
        <v>0.20122277812988917</v>
      </c>
      <c r="M62" s="1"/>
      <c r="N62" s="29">
        <f t="shared" si="23"/>
        <v>1.3918439456522766</v>
      </c>
      <c r="O62" s="146">
        <f t="shared" si="24"/>
        <v>1.1797430036582375</v>
      </c>
      <c r="P62" s="57">
        <f t="shared" si="8"/>
        <v>-0.15238845034070234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8"/>
      <c r="D65" s="366" t="s">
        <v>104</v>
      </c>
      <c r="E65" s="358"/>
      <c r="F65" s="130" t="s">
        <v>0</v>
      </c>
      <c r="H65" s="375" t="s">
        <v>19</v>
      </c>
      <c r="I65" s="376"/>
      <c r="J65" s="366" t="s">
        <v>104</v>
      </c>
      <c r="K65" s="359"/>
      <c r="L65" s="130" t="s">
        <v>0</v>
      </c>
      <c r="N65" s="357" t="s">
        <v>22</v>
      </c>
      <c r="O65" s="358"/>
      <c r="P65" s="130" t="s">
        <v>0</v>
      </c>
    </row>
    <row r="66" spans="1:16" x14ac:dyDescent="0.25">
      <c r="A66" s="373"/>
      <c r="B66" s="367" t="str">
        <f>B5</f>
        <v>jan-set</v>
      </c>
      <c r="C66" s="361"/>
      <c r="D66" s="367" t="str">
        <f>B5</f>
        <v>jan-set</v>
      </c>
      <c r="E66" s="361"/>
      <c r="F66" s="131" t="str">
        <f>F37</f>
        <v>2024/2023</v>
      </c>
      <c r="H66" s="355" t="str">
        <f>B5</f>
        <v>jan-set</v>
      </c>
      <c r="I66" s="361"/>
      <c r="J66" s="367" t="str">
        <f>B5</f>
        <v>jan-set</v>
      </c>
      <c r="K66" s="356"/>
      <c r="L66" s="131" t="str">
        <f>L37</f>
        <v>2024/2023</v>
      </c>
      <c r="N66" s="355" t="str">
        <f>B5</f>
        <v>jan-set</v>
      </c>
      <c r="O66" s="356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191</v>
      </c>
      <c r="B68" s="39">
        <v>252657.24999999997</v>
      </c>
      <c r="C68" s="147">
        <v>240870.06999999998</v>
      </c>
      <c r="D68" s="247">
        <f>B68/$B$96</f>
        <v>0.44997877422068389</v>
      </c>
      <c r="E68" s="246">
        <f>C68/$C$96</f>
        <v>0.44098847445366218</v>
      </c>
      <c r="F68" s="61">
        <f t="shared" ref="F68:F87" si="47">(C68-B68)/B68</f>
        <v>-4.6652846890401896E-2</v>
      </c>
      <c r="H68" s="19">
        <v>25177.973000000002</v>
      </c>
      <c r="I68" s="147">
        <v>21651.444999999992</v>
      </c>
      <c r="J68" s="245">
        <f>H68/$H$96</f>
        <v>0.34651100968417975</v>
      </c>
      <c r="K68" s="246">
        <f>I68/$I$96</f>
        <v>0.3027005320798648</v>
      </c>
      <c r="L68" s="61">
        <f t="shared" ref="L68:L85" si="48">(I68-H68)/H68</f>
        <v>-0.14006401547892711</v>
      </c>
      <c r="N68" s="41">
        <f t="shared" ref="N68:N78" si="49">(H68/B68)*10</f>
        <v>0.99652683625742</v>
      </c>
      <c r="O68" s="149">
        <f t="shared" ref="O68:O78" si="50">(I68/C68)*10</f>
        <v>0.89888482201213271</v>
      </c>
      <c r="P68" s="61">
        <f t="shared" si="8"/>
        <v>-9.7982322896585483E-2</v>
      </c>
    </row>
    <row r="69" spans="1:16" ht="20.100000000000001" customHeight="1" x14ac:dyDescent="0.25">
      <c r="A69" s="38" t="s">
        <v>188</v>
      </c>
      <c r="B69" s="19">
        <v>45044.38</v>
      </c>
      <c r="C69" s="140">
        <v>51418.929999999986</v>
      </c>
      <c r="D69" s="247">
        <f t="shared" ref="D69:D95" si="51">B69/$B$96</f>
        <v>8.0223365440456149E-2</v>
      </c>
      <c r="E69" s="215">
        <f t="shared" ref="E69:E95" si="52">C69/$C$96</f>
        <v>9.4138534931881082E-2</v>
      </c>
      <c r="F69" s="52">
        <f t="shared" si="47"/>
        <v>0.14151709935845469</v>
      </c>
      <c r="H69" s="19">
        <v>8273.9260000000013</v>
      </c>
      <c r="I69" s="140">
        <v>9799.8950000000004</v>
      </c>
      <c r="J69" s="214">
        <f t="shared" ref="J69:J96" si="53">H69/$H$96</f>
        <v>0.11386962931099287</v>
      </c>
      <c r="K69" s="215">
        <f t="shared" ref="K69:K96" si="54">I69/$I$96</f>
        <v>0.13700856597916711</v>
      </c>
      <c r="L69" s="52">
        <f t="shared" si="48"/>
        <v>0.1844310669445193</v>
      </c>
      <c r="N69" s="40">
        <f t="shared" si="49"/>
        <v>1.8368386910864356</v>
      </c>
      <c r="O69" s="143">
        <f t="shared" si="50"/>
        <v>1.905892440780079</v>
      </c>
      <c r="P69" s="52">
        <f t="shared" si="8"/>
        <v>3.7593801801289461E-2</v>
      </c>
    </row>
    <row r="70" spans="1:16" ht="20.100000000000001" customHeight="1" x14ac:dyDescent="0.25">
      <c r="A70" s="38" t="s">
        <v>187</v>
      </c>
      <c r="B70" s="19">
        <v>22424.760000000002</v>
      </c>
      <c r="C70" s="140">
        <v>22879.929999999989</v>
      </c>
      <c r="D70" s="247">
        <f t="shared" si="51"/>
        <v>3.9938161350972612E-2</v>
      </c>
      <c r="E70" s="215">
        <f t="shared" si="52"/>
        <v>4.1888913082088509E-2</v>
      </c>
      <c r="F70" s="52">
        <f t="shared" si="47"/>
        <v>2.0297653129843409E-2</v>
      </c>
      <c r="H70" s="19">
        <v>6522.6459999999961</v>
      </c>
      <c r="I70" s="140">
        <v>7040.2270000000008</v>
      </c>
      <c r="J70" s="214">
        <f t="shared" si="53"/>
        <v>8.9767696997390331E-2</v>
      </c>
      <c r="K70" s="215">
        <f t="shared" si="54"/>
        <v>9.8426708187976886E-2</v>
      </c>
      <c r="L70" s="52">
        <f t="shared" si="48"/>
        <v>7.9351385925283235E-2</v>
      </c>
      <c r="N70" s="40">
        <f t="shared" si="49"/>
        <v>2.9086804050522708</v>
      </c>
      <c r="O70" s="143">
        <f t="shared" si="50"/>
        <v>3.0770317042053907</v>
      </c>
      <c r="P70" s="52">
        <f t="shared" si="8"/>
        <v>5.787892642337053E-2</v>
      </c>
    </row>
    <row r="71" spans="1:16" ht="20.100000000000001" customHeight="1" x14ac:dyDescent="0.25">
      <c r="A71" s="38" t="s">
        <v>189</v>
      </c>
      <c r="B71" s="19">
        <v>24696.219999999998</v>
      </c>
      <c r="C71" s="140">
        <v>23982.600000000006</v>
      </c>
      <c r="D71" s="247">
        <f t="shared" si="51"/>
        <v>4.3983597555519734E-2</v>
      </c>
      <c r="E71" s="215">
        <f t="shared" si="52"/>
        <v>4.3907697570862179E-2</v>
      </c>
      <c r="F71" s="52">
        <f t="shared" si="47"/>
        <v>-2.8895920104371916E-2</v>
      </c>
      <c r="H71" s="19">
        <v>5025.5689999999995</v>
      </c>
      <c r="I71" s="140">
        <v>5032.5169999999998</v>
      </c>
      <c r="J71" s="214">
        <f t="shared" si="53"/>
        <v>6.9164224952799544E-2</v>
      </c>
      <c r="K71" s="215">
        <f t="shared" si="54"/>
        <v>7.0357686223758528E-2</v>
      </c>
      <c r="L71" s="52">
        <f t="shared" si="48"/>
        <v>1.3825300179940462E-3</v>
      </c>
      <c r="N71" s="40">
        <f t="shared" si="49"/>
        <v>2.0349547420617404</v>
      </c>
      <c r="O71" s="143">
        <f t="shared" si="50"/>
        <v>2.0984034258170499</v>
      </c>
      <c r="P71" s="52">
        <f t="shared" si="8"/>
        <v>3.1179407799028291E-2</v>
      </c>
    </row>
    <row r="72" spans="1:16" ht="20.100000000000001" customHeight="1" x14ac:dyDescent="0.25">
      <c r="A72" s="38" t="s">
        <v>197</v>
      </c>
      <c r="B72" s="19">
        <v>70227.249999999985</v>
      </c>
      <c r="C72" s="140">
        <v>63707.519999999997</v>
      </c>
      <c r="D72" s="247">
        <f t="shared" si="51"/>
        <v>0.12507367934974958</v>
      </c>
      <c r="E72" s="215">
        <f t="shared" si="52"/>
        <v>0.11663666663120982</v>
      </c>
      <c r="F72" s="52">
        <f t="shared" si="47"/>
        <v>-9.2837609332559509E-2</v>
      </c>
      <c r="H72" s="19">
        <v>4832.8700000000008</v>
      </c>
      <c r="I72" s="140">
        <v>4697.6180000000013</v>
      </c>
      <c r="J72" s="214">
        <f t="shared" si="53"/>
        <v>6.6512211422753612E-2</v>
      </c>
      <c r="K72" s="215">
        <f t="shared" si="54"/>
        <v>6.5675592003579961E-2</v>
      </c>
      <c r="L72" s="52">
        <f t="shared" si="48"/>
        <v>-2.7985855195773832E-2</v>
      </c>
      <c r="N72" s="40">
        <f t="shared" si="49"/>
        <v>0.68817588614106373</v>
      </c>
      <c r="O72" s="143">
        <f t="shared" si="50"/>
        <v>0.73737260530624971</v>
      </c>
      <c r="P72" s="52">
        <f t="shared" ref="P72:P78" si="55">(O72-N72)/N72</f>
        <v>7.1488583305433534E-2</v>
      </c>
    </row>
    <row r="73" spans="1:16" ht="20.100000000000001" customHeight="1" x14ac:dyDescent="0.25">
      <c r="A73" s="38" t="s">
        <v>193</v>
      </c>
      <c r="B73" s="19">
        <v>26930.65</v>
      </c>
      <c r="C73" s="140">
        <v>22616.040000000005</v>
      </c>
      <c r="D73" s="247">
        <f t="shared" si="51"/>
        <v>4.7963083885248746E-2</v>
      </c>
      <c r="E73" s="215">
        <f t="shared" si="52"/>
        <v>4.1405779380489262E-2</v>
      </c>
      <c r="F73" s="52">
        <f t="shared" si="47"/>
        <v>-0.16021187754473051</v>
      </c>
      <c r="H73" s="19">
        <v>5200.2429999999995</v>
      </c>
      <c r="I73" s="140">
        <v>4480.2029999999977</v>
      </c>
      <c r="J73" s="214">
        <f t="shared" si="53"/>
        <v>7.1568170024373601E-2</v>
      </c>
      <c r="K73" s="215">
        <f t="shared" si="54"/>
        <v>6.2635996439304925E-2</v>
      </c>
      <c r="L73" s="52">
        <f t="shared" si="48"/>
        <v>-0.13846276029793259</v>
      </c>
      <c r="N73" s="40">
        <f t="shared" si="49"/>
        <v>1.9309756727000646</v>
      </c>
      <c r="O73" s="143">
        <f t="shared" si="50"/>
        <v>1.9809847347280942</v>
      </c>
      <c r="P73" s="52">
        <f t="shared" si="55"/>
        <v>2.5898338718116726E-2</v>
      </c>
    </row>
    <row r="74" spans="1:16" ht="20.100000000000001" customHeight="1" x14ac:dyDescent="0.25">
      <c r="A74" s="38" t="s">
        <v>190</v>
      </c>
      <c r="B74" s="19">
        <v>11334.11</v>
      </c>
      <c r="C74" s="140">
        <v>10582.88</v>
      </c>
      <c r="D74" s="247">
        <f t="shared" si="51"/>
        <v>2.0185879980417726E-2</v>
      </c>
      <c r="E74" s="215">
        <f t="shared" si="52"/>
        <v>1.9375292690063869E-2</v>
      </c>
      <c r="F74" s="52">
        <f t="shared" si="47"/>
        <v>-6.6280457839212908E-2</v>
      </c>
      <c r="H74" s="19">
        <v>2389.3339999999998</v>
      </c>
      <c r="I74" s="140">
        <v>2207.991</v>
      </c>
      <c r="J74" s="214">
        <f t="shared" si="53"/>
        <v>3.2883129107046855E-2</v>
      </c>
      <c r="K74" s="215">
        <f t="shared" si="54"/>
        <v>3.0869073658942994E-2</v>
      </c>
      <c r="L74" s="52">
        <f t="shared" si="48"/>
        <v>-7.5896881725200357E-2</v>
      </c>
      <c r="N74" s="40">
        <f t="shared" si="49"/>
        <v>2.10809141608825</v>
      </c>
      <c r="O74" s="143">
        <f t="shared" si="50"/>
        <v>2.0863800780127906</v>
      </c>
      <c r="P74" s="52">
        <f t="shared" si="55"/>
        <v>-1.0299049609407711E-2</v>
      </c>
    </row>
    <row r="75" spans="1:16" ht="20.100000000000001" customHeight="1" x14ac:dyDescent="0.25">
      <c r="A75" s="38" t="s">
        <v>205</v>
      </c>
      <c r="B75" s="19">
        <v>14172.019999999999</v>
      </c>
      <c r="C75" s="140">
        <v>18153.449999999997</v>
      </c>
      <c r="D75" s="247">
        <f t="shared" si="51"/>
        <v>2.5240155142316385E-2</v>
      </c>
      <c r="E75" s="215">
        <f t="shared" si="52"/>
        <v>3.3235603832268715E-2</v>
      </c>
      <c r="F75" s="52">
        <f t="shared" si="47"/>
        <v>0.28093595690663709</v>
      </c>
      <c r="H75" s="19">
        <v>1380.1430000000007</v>
      </c>
      <c r="I75" s="140">
        <v>1760.0160000000005</v>
      </c>
      <c r="J75" s="214">
        <f t="shared" si="53"/>
        <v>1.8994171788116267E-2</v>
      </c>
      <c r="K75" s="215">
        <f t="shared" si="54"/>
        <v>2.4606107336904104E-2</v>
      </c>
      <c r="L75" s="52">
        <f t="shared" si="48"/>
        <v>0.27524176842544551</v>
      </c>
      <c r="N75" s="40">
        <f t="shared" si="49"/>
        <v>0.97385058728395868</v>
      </c>
      <c r="O75" s="143">
        <f t="shared" si="50"/>
        <v>0.96952149591400028</v>
      </c>
      <c r="P75" s="52">
        <f t="shared" si="55"/>
        <v>-4.4453342499203253E-3</v>
      </c>
    </row>
    <row r="76" spans="1:16" ht="20.100000000000001" customHeight="1" x14ac:dyDescent="0.25">
      <c r="A76" s="38" t="s">
        <v>192</v>
      </c>
      <c r="B76" s="19">
        <v>2469.62</v>
      </c>
      <c r="C76" s="140">
        <v>8689.9199999999983</v>
      </c>
      <c r="D76" s="247">
        <f t="shared" si="51"/>
        <v>4.3983561935819595E-3</v>
      </c>
      <c r="E76" s="215">
        <f t="shared" si="52"/>
        <v>1.5909633620832874E-2</v>
      </c>
      <c r="F76" s="52">
        <f t="shared" si="47"/>
        <v>2.5187275775220472</v>
      </c>
      <c r="H76" s="19">
        <v>434.08800000000002</v>
      </c>
      <c r="I76" s="140">
        <v>1300.5119999999999</v>
      </c>
      <c r="J76" s="214">
        <f t="shared" si="53"/>
        <v>5.9741215534620772E-3</v>
      </c>
      <c r="K76" s="215">
        <f t="shared" si="54"/>
        <v>1.8181958496361294E-2</v>
      </c>
      <c r="L76" s="52">
        <f t="shared" si="48"/>
        <v>1.9959639520097305</v>
      </c>
      <c r="N76" s="40">
        <f t="shared" si="49"/>
        <v>1.7577117127331332</v>
      </c>
      <c r="O76" s="143">
        <f t="shared" si="50"/>
        <v>1.4965753424657535</v>
      </c>
      <c r="P76" s="52">
        <f t="shared" si="55"/>
        <v>-0.14856609782802707</v>
      </c>
    </row>
    <row r="77" spans="1:16" ht="20.100000000000001" customHeight="1" x14ac:dyDescent="0.25">
      <c r="A77" s="38" t="s">
        <v>204</v>
      </c>
      <c r="B77" s="19">
        <v>6570.1600000000008</v>
      </c>
      <c r="C77" s="140">
        <v>6377.5800000000008</v>
      </c>
      <c r="D77" s="247">
        <f t="shared" si="51"/>
        <v>1.1701356455173043E-2</v>
      </c>
      <c r="E77" s="215">
        <f t="shared" si="52"/>
        <v>1.16761674661621E-2</v>
      </c>
      <c r="F77" s="52">
        <f t="shared" si="47"/>
        <v>-2.9311310531250367E-2</v>
      </c>
      <c r="H77" s="19">
        <v>1282.2160000000001</v>
      </c>
      <c r="I77" s="140">
        <v>1185.7299999999998</v>
      </c>
      <c r="J77" s="214">
        <f t="shared" si="53"/>
        <v>1.7646454732206211E-2</v>
      </c>
      <c r="K77" s="215">
        <f t="shared" si="54"/>
        <v>1.6577235464102197E-2</v>
      </c>
      <c r="L77" s="52">
        <f t="shared" si="48"/>
        <v>-7.5249411955552195E-2</v>
      </c>
      <c r="N77" s="40">
        <f t="shared" si="49"/>
        <v>1.9515749996955933</v>
      </c>
      <c r="O77" s="143">
        <f t="shared" si="50"/>
        <v>1.8592161917216243</v>
      </c>
      <c r="P77" s="52">
        <f t="shared" si="55"/>
        <v>-4.7325267021956691E-2</v>
      </c>
    </row>
    <row r="78" spans="1:16" ht="20.100000000000001" customHeight="1" x14ac:dyDescent="0.25">
      <c r="A78" s="38" t="s">
        <v>202</v>
      </c>
      <c r="B78" s="19">
        <v>2098.06</v>
      </c>
      <c r="C78" s="140">
        <v>3533.26</v>
      </c>
      <c r="D78" s="247">
        <f t="shared" si="51"/>
        <v>3.7366134042915774E-3</v>
      </c>
      <c r="E78" s="215">
        <f t="shared" si="52"/>
        <v>6.468744486386983E-3</v>
      </c>
      <c r="F78" s="52">
        <f t="shared" si="47"/>
        <v>0.68406051304538495</v>
      </c>
      <c r="H78" s="19">
        <v>533.11900000000003</v>
      </c>
      <c r="I78" s="140">
        <v>883.51300000000003</v>
      </c>
      <c r="J78" s="214">
        <f t="shared" si="53"/>
        <v>7.3370323723764511E-3</v>
      </c>
      <c r="K78" s="215">
        <f t="shared" si="54"/>
        <v>1.2352055726510526E-2</v>
      </c>
      <c r="L78" s="52">
        <f t="shared" si="48"/>
        <v>0.65725288350255762</v>
      </c>
      <c r="N78" s="40">
        <f t="shared" si="49"/>
        <v>2.5410093133656808</v>
      </c>
      <c r="O78" s="143">
        <f t="shared" si="50"/>
        <v>2.5005603889892054</v>
      </c>
      <c r="P78" s="52">
        <f t="shared" si="55"/>
        <v>-1.5918447903246362E-2</v>
      </c>
    </row>
    <row r="79" spans="1:16" ht="20.100000000000001" customHeight="1" x14ac:dyDescent="0.25">
      <c r="A79" s="38" t="s">
        <v>209</v>
      </c>
      <c r="B79" s="19">
        <v>31492.610000000008</v>
      </c>
      <c r="C79" s="140">
        <v>22994.39</v>
      </c>
      <c r="D79" s="247">
        <f t="shared" si="51"/>
        <v>5.6087866248880874E-2</v>
      </c>
      <c r="E79" s="215">
        <f t="shared" si="52"/>
        <v>4.2098468137168499E-2</v>
      </c>
      <c r="F79" s="52">
        <f t="shared" si="47"/>
        <v>-0.26984806911843784</v>
      </c>
      <c r="H79" s="19">
        <v>1065.0230000000001</v>
      </c>
      <c r="I79" s="140">
        <v>843.00800000000004</v>
      </c>
      <c r="J79" s="214">
        <f t="shared" si="53"/>
        <v>1.4657343347968249E-2</v>
      </c>
      <c r="K79" s="215">
        <f t="shared" si="54"/>
        <v>1.1785770887235598E-2</v>
      </c>
      <c r="L79" s="52">
        <f t="shared" si="48"/>
        <v>-0.20846028677314957</v>
      </c>
      <c r="N79" s="40">
        <f t="shared" ref="N79:N83" si="56">(H79/B79)*10</f>
        <v>0.33818187822476442</v>
      </c>
      <c r="O79" s="143">
        <f t="shared" ref="O79:O83" si="57">(I79/C79)*10</f>
        <v>0.36661463948380457</v>
      </c>
      <c r="P79" s="52">
        <f t="shared" ref="P79:P83" si="58">(O79-N79)/N79</f>
        <v>8.4075354387094042E-2</v>
      </c>
    </row>
    <row r="80" spans="1:16" ht="20.100000000000001" customHeight="1" x14ac:dyDescent="0.25">
      <c r="A80" s="38" t="s">
        <v>211</v>
      </c>
      <c r="B80" s="19">
        <v>955.07</v>
      </c>
      <c r="C80" s="140">
        <v>1934.1599999999999</v>
      </c>
      <c r="D80" s="247">
        <f t="shared" si="51"/>
        <v>1.7009653508654457E-3</v>
      </c>
      <c r="E80" s="215">
        <f t="shared" si="52"/>
        <v>3.541088636497242E-3</v>
      </c>
      <c r="F80" s="52">
        <f t="shared" si="47"/>
        <v>1.0251499890060412</v>
      </c>
      <c r="H80" s="19">
        <v>407.29200000000003</v>
      </c>
      <c r="I80" s="140">
        <v>793.15700000000015</v>
      </c>
      <c r="J80" s="214">
        <f t="shared" si="53"/>
        <v>5.6053425014114099E-3</v>
      </c>
      <c r="K80" s="215">
        <f t="shared" si="54"/>
        <v>1.1088823213548539E-2</v>
      </c>
      <c r="L80" s="52">
        <f t="shared" si="48"/>
        <v>0.94739155200691416</v>
      </c>
      <c r="N80" s="40">
        <f t="shared" si="56"/>
        <v>4.2645251133424775</v>
      </c>
      <c r="O80" s="143">
        <f t="shared" si="57"/>
        <v>4.1007827687471572</v>
      </c>
      <c r="P80" s="52">
        <f t="shared" si="58"/>
        <v>-3.8396384179569594E-2</v>
      </c>
    </row>
    <row r="81" spans="1:16" ht="20.100000000000001" customHeight="1" x14ac:dyDescent="0.25">
      <c r="A81" s="38" t="s">
        <v>198</v>
      </c>
      <c r="B81" s="19">
        <v>4165.62</v>
      </c>
      <c r="C81" s="140">
        <v>3505.1900000000005</v>
      </c>
      <c r="D81" s="247">
        <f t="shared" si="51"/>
        <v>7.4189067658623114E-3</v>
      </c>
      <c r="E81" s="215">
        <f t="shared" si="52"/>
        <v>6.4173535166500038E-3</v>
      </c>
      <c r="F81" s="52">
        <f t="shared" si="47"/>
        <v>-0.15854302600813311</v>
      </c>
      <c r="H81" s="19">
        <v>830.02899999999988</v>
      </c>
      <c r="I81" s="140">
        <v>720.77399999999977</v>
      </c>
      <c r="J81" s="214">
        <f t="shared" si="53"/>
        <v>1.1423246297752007E-2</v>
      </c>
      <c r="K81" s="215">
        <f t="shared" si="54"/>
        <v>1.0076864306716364E-2</v>
      </c>
      <c r="L81" s="52">
        <f t="shared" si="48"/>
        <v>-0.13162793107228798</v>
      </c>
      <c r="N81" s="40">
        <f t="shared" si="56"/>
        <v>1.9925701336175643</v>
      </c>
      <c r="O81" s="143">
        <f t="shared" si="57"/>
        <v>2.0563050790399369</v>
      </c>
      <c r="P81" s="52">
        <f t="shared" si="58"/>
        <v>3.1986299677522555E-2</v>
      </c>
    </row>
    <row r="82" spans="1:16" ht="20.100000000000001" customHeight="1" x14ac:dyDescent="0.25">
      <c r="A82" s="38" t="s">
        <v>219</v>
      </c>
      <c r="B82" s="19">
        <v>2190.5700000000002</v>
      </c>
      <c r="C82" s="140">
        <v>2463.15</v>
      </c>
      <c r="D82" s="247">
        <f t="shared" si="51"/>
        <v>3.9013723273114216E-3</v>
      </c>
      <c r="E82" s="215">
        <f t="shared" si="52"/>
        <v>4.5095713255305578E-3</v>
      </c>
      <c r="F82" s="52">
        <f t="shared" si="47"/>
        <v>0.12443336665799308</v>
      </c>
      <c r="H82" s="19">
        <v>540.84299999999996</v>
      </c>
      <c r="I82" s="140">
        <v>665.64600000000019</v>
      </c>
      <c r="J82" s="214">
        <f t="shared" si="53"/>
        <v>7.4433336635407786E-3</v>
      </c>
      <c r="K82" s="215">
        <f t="shared" si="54"/>
        <v>9.3061409239352764E-3</v>
      </c>
      <c r="L82" s="52">
        <f t="shared" si="48"/>
        <v>0.23075643023945994</v>
      </c>
      <c r="N82" s="40">
        <f t="shared" si="56"/>
        <v>2.4689601336638405</v>
      </c>
      <c r="O82" s="143">
        <f t="shared" si="57"/>
        <v>2.702417635953962</v>
      </c>
      <c r="P82" s="52">
        <f t="shared" si="58"/>
        <v>9.4557015768286096E-2</v>
      </c>
    </row>
    <row r="83" spans="1:16" ht="20.100000000000001" customHeight="1" x14ac:dyDescent="0.25">
      <c r="A83" s="38" t="s">
        <v>196</v>
      </c>
      <c r="B83" s="19">
        <v>1906.5399999999995</v>
      </c>
      <c r="C83" s="140">
        <v>2656.6099999999997</v>
      </c>
      <c r="D83" s="247">
        <f t="shared" si="51"/>
        <v>3.3955191557048237E-3</v>
      </c>
      <c r="E83" s="215">
        <f t="shared" si="52"/>
        <v>4.8637607450288181E-3</v>
      </c>
      <c r="F83" s="52">
        <f t="shared" si="47"/>
        <v>0.39341949290337491</v>
      </c>
      <c r="H83" s="19">
        <v>642.87299999999993</v>
      </c>
      <c r="I83" s="140">
        <v>590.64100000000008</v>
      </c>
      <c r="J83" s="214">
        <f t="shared" si="53"/>
        <v>8.8475181194569413E-3</v>
      </c>
      <c r="K83" s="215">
        <f t="shared" si="54"/>
        <v>8.2575248427152782E-3</v>
      </c>
      <c r="L83" s="52">
        <f t="shared" si="48"/>
        <v>-8.1247773666027132E-2</v>
      </c>
      <c r="N83" s="40">
        <f t="shared" si="56"/>
        <v>3.3719355481657876</v>
      </c>
      <c r="O83" s="143">
        <f t="shared" si="57"/>
        <v>2.2232883260998042</v>
      </c>
      <c r="P83" s="52">
        <f t="shared" si="58"/>
        <v>-0.34064922228148947</v>
      </c>
    </row>
    <row r="84" spans="1:16" ht="20.100000000000001" customHeight="1" x14ac:dyDescent="0.25">
      <c r="A84" s="38" t="s">
        <v>195</v>
      </c>
      <c r="B84" s="19">
        <v>5748.4500000000007</v>
      </c>
      <c r="C84" s="140">
        <v>1718.49</v>
      </c>
      <c r="D84" s="247">
        <f t="shared" si="51"/>
        <v>1.0237903264873227E-2</v>
      </c>
      <c r="E84" s="215">
        <f t="shared" si="52"/>
        <v>3.1462368216353073E-3</v>
      </c>
      <c r="F84" s="52">
        <f t="shared" si="47"/>
        <v>-0.70105158781932531</v>
      </c>
      <c r="H84" s="19">
        <v>1452.54</v>
      </c>
      <c r="I84" s="140">
        <v>579.17499999999984</v>
      </c>
      <c r="J84" s="214">
        <f t="shared" si="53"/>
        <v>1.9990533074551252E-2</v>
      </c>
      <c r="K84" s="215">
        <f t="shared" si="54"/>
        <v>8.0972231030010111E-3</v>
      </c>
      <c r="L84" s="52">
        <f t="shared" si="48"/>
        <v>-0.60126743497597324</v>
      </c>
      <c r="N84" s="40">
        <f t="shared" ref="N84" si="59">(H84/B84)*10</f>
        <v>2.5268376692847632</v>
      </c>
      <c r="O84" s="143">
        <f t="shared" ref="O84" si="60">(I84/C84)*10</f>
        <v>3.3702552822536052</v>
      </c>
      <c r="P84" s="52">
        <f t="shared" ref="P84" si="61">(O84-N84)/N84</f>
        <v>0.33378385292458318</v>
      </c>
    </row>
    <row r="85" spans="1:16" ht="20.100000000000001" customHeight="1" x14ac:dyDescent="0.25">
      <c r="A85" s="38" t="s">
        <v>199</v>
      </c>
      <c r="B85" s="19">
        <v>1955.84</v>
      </c>
      <c r="C85" s="140">
        <v>3342.1399999999994</v>
      </c>
      <c r="D85" s="247">
        <f t="shared" si="51"/>
        <v>3.4833217165617944E-3</v>
      </c>
      <c r="E85" s="215">
        <f t="shared" si="52"/>
        <v>6.1188391733790854E-3</v>
      </c>
      <c r="F85" s="52">
        <f t="shared" si="47"/>
        <v>0.70880031086387407</v>
      </c>
      <c r="H85" s="19">
        <v>363.13500000000005</v>
      </c>
      <c r="I85" s="140">
        <v>565.99900000000002</v>
      </c>
      <c r="J85" s="214">
        <f t="shared" si="53"/>
        <v>4.9976332686378138E-3</v>
      </c>
      <c r="K85" s="215">
        <f t="shared" si="54"/>
        <v>7.9130145104251218E-3</v>
      </c>
      <c r="L85" s="52">
        <f t="shared" si="48"/>
        <v>0.55864623349443032</v>
      </c>
      <c r="N85" s="40">
        <f t="shared" ref="N85" si="62">(H85/B85)*10</f>
        <v>1.8566702797774872</v>
      </c>
      <c r="O85" s="143">
        <f t="shared" ref="O85" si="63">(I85/C85)*10</f>
        <v>1.6935227129922747</v>
      </c>
      <c r="P85" s="52">
        <f t="shared" ref="P85" si="64">(O85-N85)/N85</f>
        <v>-8.787104989086425E-2</v>
      </c>
    </row>
    <row r="86" spans="1:16" ht="20.100000000000001" customHeight="1" x14ac:dyDescent="0.25">
      <c r="A86" s="38" t="s">
        <v>207</v>
      </c>
      <c r="B86" s="19">
        <v>711.92</v>
      </c>
      <c r="C86" s="140">
        <v>1611.37</v>
      </c>
      <c r="D86" s="247">
        <f t="shared" si="51"/>
        <v>1.2679188463548515E-3</v>
      </c>
      <c r="E86" s="215">
        <f t="shared" si="52"/>
        <v>2.9501199467430622E-3</v>
      </c>
      <c r="F86" s="52">
        <f t="shared" si="47"/>
        <v>1.2634144285874818</v>
      </c>
      <c r="H86" s="19">
        <v>200.53200000000007</v>
      </c>
      <c r="I86" s="140">
        <v>541.04100000000005</v>
      </c>
      <c r="J86" s="214">
        <f t="shared" si="53"/>
        <v>2.7598149300576322E-3</v>
      </c>
      <c r="K86" s="215">
        <f t="shared" si="54"/>
        <v>7.5640863035710644E-3</v>
      </c>
      <c r="L86" s="52">
        <f t="shared" ref="L86:L88" si="65">(I86-H86)/H86</f>
        <v>1.6980282448686488</v>
      </c>
      <c r="N86" s="40">
        <f t="shared" ref="N86" si="66">(H86/B86)*10</f>
        <v>2.816777165973706</v>
      </c>
      <c r="O86" s="143">
        <f t="shared" ref="O86" si="67">(I86/C86)*10</f>
        <v>3.357645978266941</v>
      </c>
      <c r="P86" s="52">
        <f t="shared" ref="P86" si="68">(O86-N86)/N86</f>
        <v>0.19201689747661208</v>
      </c>
    </row>
    <row r="87" spans="1:16" ht="20.100000000000001" customHeight="1" x14ac:dyDescent="0.25">
      <c r="A87" s="38" t="s">
        <v>200</v>
      </c>
      <c r="B87" s="19">
        <v>4009.1099999999997</v>
      </c>
      <c r="C87" s="140">
        <v>4351.59</v>
      </c>
      <c r="D87" s="247">
        <f t="shared" si="51"/>
        <v>7.1401648023790574E-3</v>
      </c>
      <c r="E87" s="215">
        <f t="shared" si="52"/>
        <v>7.9669551121391378E-3</v>
      </c>
      <c r="F87" s="52">
        <f t="shared" si="47"/>
        <v>8.5425443552309743E-2</v>
      </c>
      <c r="H87" s="19">
        <v>500.18200000000002</v>
      </c>
      <c r="I87" s="140">
        <v>539.67500000000007</v>
      </c>
      <c r="J87" s="214">
        <f t="shared" si="53"/>
        <v>6.8837380136142177E-3</v>
      </c>
      <c r="K87" s="215">
        <f t="shared" si="54"/>
        <v>7.5449887825131817E-3</v>
      </c>
      <c r="L87" s="52">
        <f t="shared" si="65"/>
        <v>7.895725955752117E-2</v>
      </c>
      <c r="N87" s="40">
        <f t="shared" ref="N87:N88" si="69">(H87/B87)*10</f>
        <v>1.2476135601168341</v>
      </c>
      <c r="O87" s="143">
        <f t="shared" ref="O87:O88" si="70">(I87/C87)*10</f>
        <v>1.2401788771460547</v>
      </c>
      <c r="P87" s="52">
        <f t="shared" ref="P87:P88" si="71">(O87-N87)/N87</f>
        <v>-5.9591232481339797E-3</v>
      </c>
    </row>
    <row r="88" spans="1:16" ht="20.100000000000001" customHeight="1" x14ac:dyDescent="0.25">
      <c r="A88" s="38" t="s">
        <v>218</v>
      </c>
      <c r="B88" s="19">
        <v>801.3</v>
      </c>
      <c r="C88" s="140">
        <v>2086.9499999999998</v>
      </c>
      <c r="D88" s="247">
        <f t="shared" si="51"/>
        <v>1.4271032863020319E-3</v>
      </c>
      <c r="E88" s="215">
        <f t="shared" si="52"/>
        <v>3.8208188205411755E-3</v>
      </c>
      <c r="F88" s="52">
        <f>(C88-B88)/B88</f>
        <v>1.6044552602021713</v>
      </c>
      <c r="H88" s="19">
        <v>217.91000000000003</v>
      </c>
      <c r="I88" s="140">
        <v>445.24399999999997</v>
      </c>
      <c r="J88" s="214">
        <f t="shared" si="53"/>
        <v>2.9989790727108817E-3</v>
      </c>
      <c r="K88" s="215">
        <f t="shared" si="54"/>
        <v>6.2247852605388397E-3</v>
      </c>
      <c r="L88" s="52">
        <f t="shared" si="65"/>
        <v>1.0432472121518055</v>
      </c>
      <c r="N88" s="40">
        <f t="shared" si="69"/>
        <v>2.7194558841881946</v>
      </c>
      <c r="O88" s="143">
        <f t="shared" si="70"/>
        <v>2.1334675004192722</v>
      </c>
      <c r="P88" s="52">
        <f t="shared" si="71"/>
        <v>-0.21548001097427261</v>
      </c>
    </row>
    <row r="89" spans="1:16" ht="20.100000000000001" customHeight="1" x14ac:dyDescent="0.25">
      <c r="A89" s="38" t="s">
        <v>208</v>
      </c>
      <c r="B89" s="19">
        <v>964.31</v>
      </c>
      <c r="C89" s="140">
        <v>2029.5100000000002</v>
      </c>
      <c r="D89" s="247">
        <f t="shared" si="51"/>
        <v>1.7174216523323503E-3</v>
      </c>
      <c r="E89" s="215">
        <f t="shared" si="52"/>
        <v>3.7156568219059022E-3</v>
      </c>
      <c r="F89" s="52">
        <f t="shared" ref="F89:F95" si="72">(C89-B89)/B89</f>
        <v>1.1046240316910541</v>
      </c>
      <c r="H89" s="19">
        <v>176.99199999999999</v>
      </c>
      <c r="I89" s="140">
        <v>379.89100000000002</v>
      </c>
      <c r="J89" s="214">
        <f t="shared" si="53"/>
        <v>2.4358464688965364E-3</v>
      </c>
      <c r="K89" s="215">
        <f t="shared" si="54"/>
        <v>5.3111100821377957E-3</v>
      </c>
      <c r="L89" s="52">
        <f t="shared" ref="L89:L94" si="73">(I89-H89)/H89</f>
        <v>1.1463738474055327</v>
      </c>
      <c r="N89" s="40">
        <f t="shared" ref="N89:N93" si="74">(H89/B89)*10</f>
        <v>1.8354263670396451</v>
      </c>
      <c r="O89" s="143">
        <f t="shared" ref="O89:O93" si="75">(I89/C89)*10</f>
        <v>1.8718360589501897</v>
      </c>
      <c r="P89" s="52">
        <f t="shared" ref="P89:P93" si="76">(O89-N89)/N89</f>
        <v>1.9837184735048596E-2</v>
      </c>
    </row>
    <row r="90" spans="1:16" ht="20.100000000000001" customHeight="1" x14ac:dyDescent="0.25">
      <c r="A90" s="38" t="s">
        <v>224</v>
      </c>
      <c r="B90" s="19">
        <v>816.47</v>
      </c>
      <c r="C90" s="140">
        <v>1191.55</v>
      </c>
      <c r="D90" s="247">
        <f t="shared" si="51"/>
        <v>1.4541208288618745E-3</v>
      </c>
      <c r="E90" s="215">
        <f t="shared" si="52"/>
        <v>2.1815073028179101E-3</v>
      </c>
      <c r="F90" s="52">
        <f t="shared" si="72"/>
        <v>0.45939226180998677</v>
      </c>
      <c r="H90" s="19">
        <v>240.45299999999997</v>
      </c>
      <c r="I90" s="140">
        <v>356.745</v>
      </c>
      <c r="J90" s="214">
        <f t="shared" si="53"/>
        <v>3.3092263547820177E-3</v>
      </c>
      <c r="K90" s="215">
        <f t="shared" si="54"/>
        <v>4.987514750947635E-3</v>
      </c>
      <c r="L90" s="52">
        <f t="shared" si="73"/>
        <v>0.48363713490786159</v>
      </c>
      <c r="N90" s="40">
        <f t="shared" si="74"/>
        <v>2.9450316606856344</v>
      </c>
      <c r="O90" s="143">
        <f t="shared" si="75"/>
        <v>2.9939574503797579</v>
      </c>
      <c r="P90" s="52">
        <f t="shared" si="76"/>
        <v>1.6612992772625436E-2</v>
      </c>
    </row>
    <row r="91" spans="1:16" ht="20.100000000000001" customHeight="1" x14ac:dyDescent="0.25">
      <c r="A91" s="38" t="s">
        <v>225</v>
      </c>
      <c r="B91" s="19">
        <v>4691.54</v>
      </c>
      <c r="C91" s="140">
        <v>4491.58</v>
      </c>
      <c r="D91" s="247">
        <f t="shared" si="51"/>
        <v>8.355562400870379E-3</v>
      </c>
      <c r="E91" s="215">
        <f t="shared" si="52"/>
        <v>8.2232508675178298E-3</v>
      </c>
      <c r="F91" s="52">
        <f t="shared" si="72"/>
        <v>-4.2621399369929709E-2</v>
      </c>
      <c r="H91" s="19">
        <v>225.23499999999999</v>
      </c>
      <c r="I91" s="140">
        <v>286.72200000000004</v>
      </c>
      <c r="J91" s="214">
        <f t="shared" si="53"/>
        <v>3.0997891397459287E-3</v>
      </c>
      <c r="K91" s="215">
        <f t="shared" si="54"/>
        <v>4.008550097187649E-3</v>
      </c>
      <c r="L91" s="52">
        <f t="shared" si="73"/>
        <v>0.27299043221524211</v>
      </c>
      <c r="N91" s="40">
        <f t="shared" si="74"/>
        <v>0.48008756186667917</v>
      </c>
      <c r="O91" s="143">
        <f t="shared" si="75"/>
        <v>0.63835443207067455</v>
      </c>
      <c r="P91" s="52">
        <f t="shared" si="76"/>
        <v>0.32966250904027017</v>
      </c>
    </row>
    <row r="92" spans="1:16" ht="20.100000000000001" customHeight="1" x14ac:dyDescent="0.25">
      <c r="A92" s="38" t="s">
        <v>226</v>
      </c>
      <c r="B92" s="19">
        <v>740.59</v>
      </c>
      <c r="C92" s="140">
        <v>1876.1100000000001</v>
      </c>
      <c r="D92" s="247">
        <f t="shared" si="51"/>
        <v>1.3189796865124446E-3</v>
      </c>
      <c r="E92" s="215">
        <f t="shared" si="52"/>
        <v>3.4348098408708908E-3</v>
      </c>
      <c r="F92" s="52">
        <f t="shared" si="72"/>
        <v>1.5332640192279128</v>
      </c>
      <c r="H92" s="19">
        <v>137.31000000000003</v>
      </c>
      <c r="I92" s="140">
        <v>286.06400000000002</v>
      </c>
      <c r="J92" s="214">
        <f t="shared" si="53"/>
        <v>1.8897242736631234E-3</v>
      </c>
      <c r="K92" s="215">
        <f t="shared" si="54"/>
        <v>3.9993508520514212E-3</v>
      </c>
      <c r="L92" s="52">
        <f t="shared" si="73"/>
        <v>1.0833442575194812</v>
      </c>
      <c r="N92" s="40">
        <f t="shared" si="74"/>
        <v>1.8540623016783919</v>
      </c>
      <c r="O92" s="143">
        <f t="shared" si="75"/>
        <v>1.5247720016416948</v>
      </c>
      <c r="P92" s="52">
        <f t="shared" si="76"/>
        <v>-0.17760476535152392</v>
      </c>
    </row>
    <row r="93" spans="1:16" ht="20.100000000000001" customHeight="1" x14ac:dyDescent="0.25">
      <c r="A93" s="38" t="s">
        <v>194</v>
      </c>
      <c r="B93" s="19">
        <v>192.82999999999998</v>
      </c>
      <c r="C93" s="140">
        <v>164.81999999999994</v>
      </c>
      <c r="D93" s="247">
        <f t="shared" si="51"/>
        <v>3.4342733894623836E-4</v>
      </c>
      <c r="E93" s="215">
        <f t="shared" si="52"/>
        <v>3.0175488535978163E-4</v>
      </c>
      <c r="F93" s="52">
        <f t="shared" si="72"/>
        <v>-0.14525748068246669</v>
      </c>
      <c r="H93" s="19">
        <v>287.92299999999994</v>
      </c>
      <c r="I93" s="140">
        <v>253.23000000000005</v>
      </c>
      <c r="J93" s="214">
        <f t="shared" si="53"/>
        <v>3.9625306390350832E-3</v>
      </c>
      <c r="K93" s="215">
        <f t="shared" si="54"/>
        <v>3.5403113158768021E-3</v>
      </c>
      <c r="L93" s="52">
        <f t="shared" si="73"/>
        <v>-0.12049402097088424</v>
      </c>
      <c r="N93" s="40">
        <f t="shared" si="74"/>
        <v>14.931442202976715</v>
      </c>
      <c r="O93" s="143">
        <f t="shared" si="75"/>
        <v>15.364033491081187</v>
      </c>
      <c r="P93" s="52">
        <f t="shared" si="76"/>
        <v>2.8971835555056519E-2</v>
      </c>
    </row>
    <row r="94" spans="1:16" ht="20.100000000000001" customHeight="1" x14ac:dyDescent="0.25">
      <c r="A94" s="38" t="s">
        <v>222</v>
      </c>
      <c r="B94" s="19">
        <v>379.52</v>
      </c>
      <c r="C94" s="140">
        <v>1143.57</v>
      </c>
      <c r="D94" s="247">
        <f t="shared" si="51"/>
        <v>6.7591942994801835E-4</v>
      </c>
      <c r="E94" s="215">
        <f t="shared" si="52"/>
        <v>2.0936648116180417E-3</v>
      </c>
      <c r="F94" s="52">
        <f t="shared" si="72"/>
        <v>2.0132008853288363</v>
      </c>
      <c r="H94" s="19">
        <v>75.373999999999995</v>
      </c>
      <c r="I94" s="140">
        <v>199.173</v>
      </c>
      <c r="J94" s="214">
        <f t="shared" si="53"/>
        <v>1.0373321491740166E-3</v>
      </c>
      <c r="K94" s="215">
        <f t="shared" si="54"/>
        <v>2.7845611725195677E-3</v>
      </c>
      <c r="L94" s="52">
        <f t="shared" si="73"/>
        <v>1.6424629182476718</v>
      </c>
      <c r="N94" s="40">
        <f t="shared" ref="N94" si="77">(H94/B94)*10</f>
        <v>1.9860349915682969</v>
      </c>
      <c r="O94" s="143">
        <f t="shared" ref="O94" si="78">(I94/C94)*10</f>
        <v>1.7416773787350142</v>
      </c>
      <c r="P94" s="52">
        <f t="shared" ref="P94" si="79">(O94-N94)/N94</f>
        <v>-0.12303791920620831</v>
      </c>
    </row>
    <row r="95" spans="1:16" ht="20.100000000000001" customHeight="1" thickBot="1" x14ac:dyDescent="0.3">
      <c r="A95" s="8" t="s">
        <v>17</v>
      </c>
      <c r="B95" s="19">
        <f>B96-SUM(B68:B94)</f>
        <v>21140.269999999786</v>
      </c>
      <c r="C95" s="140">
        <f>C96-SUM(C68:C94)</f>
        <v>15831.550000000396</v>
      </c>
      <c r="D95" s="247">
        <f t="shared" si="51"/>
        <v>3.7650503919021527E-2</v>
      </c>
      <c r="E95" s="215">
        <f t="shared" si="52"/>
        <v>2.8984635088689314E-2</v>
      </c>
      <c r="F95" s="52">
        <f t="shared" si="72"/>
        <v>-0.25111883623054215</v>
      </c>
      <c r="H95" s="196">
        <f>H96-SUM(H68:H94)</f>
        <v>4245.6209999999992</v>
      </c>
      <c r="I95" s="119">
        <f>I96-SUM(I68:I94)</f>
        <v>3441.7559999999939</v>
      </c>
      <c r="J95" s="214">
        <f t="shared" si="53"/>
        <v>5.8430216739304493E-2</v>
      </c>
      <c r="K95" s="215">
        <f t="shared" si="54"/>
        <v>4.8117867998605436E-2</v>
      </c>
      <c r="L95" s="52">
        <f t="shared" ref="L95" si="80">(I95-H95)/H95</f>
        <v>-0.18933979269463888</v>
      </c>
      <c r="N95" s="40">
        <f t="shared" ref="N95:N96" si="81">(H95/B95)*10</f>
        <v>2.0083097330355963</v>
      </c>
      <c r="O95" s="143">
        <f t="shared" ref="O95:O96" si="82">(I95/C95)*10</f>
        <v>2.1739854909973486</v>
      </c>
      <c r="P95" s="52">
        <f>(O95-N95)/N95</f>
        <v>8.2495122757449552E-2</v>
      </c>
    </row>
    <row r="96" spans="1:16" ht="26.25" customHeight="1" thickBot="1" x14ac:dyDescent="0.3">
      <c r="A96" s="12" t="s">
        <v>18</v>
      </c>
      <c r="B96" s="17">
        <v>561487.03999999969</v>
      </c>
      <c r="C96" s="145">
        <v>546204.91000000027</v>
      </c>
      <c r="D96" s="243">
        <f>SUM(D68:D95)</f>
        <v>1</v>
      </c>
      <c r="E96" s="244">
        <f>SUM(E68:E95)</f>
        <v>1.0000000000000002</v>
      </c>
      <c r="F96" s="57">
        <f>(C96-B96)/B96</f>
        <v>-2.7217244408703416E-2</v>
      </c>
      <c r="G96" s="1"/>
      <c r="H96" s="17">
        <v>72661.394</v>
      </c>
      <c r="I96" s="145">
        <v>71527.607999999993</v>
      </c>
      <c r="J96" s="255">
        <f t="shared" si="53"/>
        <v>1</v>
      </c>
      <c r="K96" s="244">
        <f t="shared" si="54"/>
        <v>1</v>
      </c>
      <c r="L96" s="57">
        <f>(I96-H96)/H96</f>
        <v>-1.5603691831180769E-2</v>
      </c>
      <c r="M96" s="1"/>
      <c r="N96" s="37">
        <f t="shared" si="81"/>
        <v>1.294088533192147</v>
      </c>
      <c r="O96" s="150">
        <f t="shared" si="82"/>
        <v>1.3095379900557824</v>
      </c>
      <c r="P96" s="57">
        <f>(O96-N96)/N96</f>
        <v>1.1938485248397969E-2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6:F96 D94:E94 D61:F62 D60:E60 N61:O62 P61:P62 F32:F33 J52:K52 D52:E52 J53:K53 D53:E53 D95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46" t="s">
        <v>16</v>
      </c>
      <c r="B3" s="320"/>
      <c r="C3" s="320"/>
      <c r="D3" s="366" t="s">
        <v>1</v>
      </c>
      <c r="E3" s="358"/>
      <c r="F3" s="366" t="s">
        <v>104</v>
      </c>
      <c r="G3" s="358"/>
      <c r="H3" s="130" t="s">
        <v>0</v>
      </c>
      <c r="J3" s="360" t="s">
        <v>19</v>
      </c>
      <c r="K3" s="358"/>
      <c r="L3" s="369" t="s">
        <v>104</v>
      </c>
      <c r="M3" s="370"/>
      <c r="N3" s="130" t="s">
        <v>0</v>
      </c>
      <c r="P3" s="357" t="s">
        <v>22</v>
      </c>
      <c r="Q3" s="358"/>
      <c r="R3" s="130" t="s">
        <v>0</v>
      </c>
    </row>
    <row r="4" spans="1:18" x14ac:dyDescent="0.25">
      <c r="A4" s="365"/>
      <c r="B4" s="321"/>
      <c r="C4" s="321"/>
      <c r="D4" s="367" t="s">
        <v>178</v>
      </c>
      <c r="E4" s="361"/>
      <c r="F4" s="367" t="str">
        <f>D4</f>
        <v>jan-set</v>
      </c>
      <c r="G4" s="361"/>
      <c r="H4" s="131" t="s">
        <v>149</v>
      </c>
      <c r="J4" s="355" t="str">
        <f>D4</f>
        <v>jan-set</v>
      </c>
      <c r="K4" s="361"/>
      <c r="L4" s="362" t="str">
        <f>D4</f>
        <v>jan-set</v>
      </c>
      <c r="M4" s="363"/>
      <c r="N4" s="131" t="str">
        <f>H4</f>
        <v>2024/2023</v>
      </c>
      <c r="P4" s="355" t="str">
        <f>D4</f>
        <v>jan-set</v>
      </c>
      <c r="Q4" s="356"/>
      <c r="R4" s="131" t="str">
        <f>N4</f>
        <v>2024/2023</v>
      </c>
    </row>
    <row r="5" spans="1:18" ht="19.5" customHeight="1" thickBot="1" x14ac:dyDescent="0.3">
      <c r="A5" s="347"/>
      <c r="B5" s="371"/>
      <c r="C5" s="371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3839.8099999999986</v>
      </c>
      <c r="E6" s="147">
        <v>2768.3200000000047</v>
      </c>
      <c r="F6" s="248">
        <f>D6/D8</f>
        <v>0.331136570410966</v>
      </c>
      <c r="G6" s="256">
        <f>E6/E8</f>
        <v>0.24400975926213225</v>
      </c>
      <c r="H6" s="165">
        <f>(E6-D6)/D6</f>
        <v>-0.27904766121240226</v>
      </c>
      <c r="I6" s="1"/>
      <c r="J6" s="19">
        <v>1818.2709999999984</v>
      </c>
      <c r="K6" s="147">
        <v>1188.2269999999999</v>
      </c>
      <c r="L6" s="247">
        <f>J6/J8</f>
        <v>0.27611376621357131</v>
      </c>
      <c r="M6" s="246">
        <f>K6/K8</f>
        <v>0.17714513002845858</v>
      </c>
      <c r="N6" s="165">
        <f>(K6-J6)/J6</f>
        <v>-0.34650720382165201</v>
      </c>
      <c r="P6" s="27">
        <f t="shared" ref="P6:Q8" si="0">(J6/D6)*10</f>
        <v>4.7353150286081842</v>
      </c>
      <c r="Q6" s="152">
        <f t="shared" si="0"/>
        <v>4.2922313894347397</v>
      </c>
      <c r="R6" s="165">
        <f>(Q6-P6)/P6</f>
        <v>-9.3570044758706741E-2</v>
      </c>
    </row>
    <row r="7" spans="1:18" ht="24" customHeight="1" thickBot="1" x14ac:dyDescent="0.3">
      <c r="A7" s="161" t="s">
        <v>21</v>
      </c>
      <c r="B7" s="1"/>
      <c r="C7" s="1"/>
      <c r="D7" s="117">
        <v>7756.0399999999963</v>
      </c>
      <c r="E7" s="140">
        <v>8576.8000000000065</v>
      </c>
      <c r="F7" s="248">
        <f>D7/D8</f>
        <v>0.668863429589034</v>
      </c>
      <c r="G7" s="228">
        <f>E7/E8</f>
        <v>0.75599024073786769</v>
      </c>
      <c r="H7" s="55">
        <f t="shared" ref="H7:H8" si="1">(E7-D7)/D7</f>
        <v>0.10582204320761762</v>
      </c>
      <c r="J7" s="19">
        <v>4766.9530000000004</v>
      </c>
      <c r="K7" s="140">
        <v>5519.4199999999992</v>
      </c>
      <c r="L7" s="247">
        <f>J7/J8</f>
        <v>0.7238862337864288</v>
      </c>
      <c r="M7" s="215">
        <f>K7/K8</f>
        <v>0.82285486997154145</v>
      </c>
      <c r="N7" s="102">
        <f t="shared" ref="N7:N8" si="2">(K7-J7)/J7</f>
        <v>0.1578507277080346</v>
      </c>
      <c r="P7" s="27">
        <f t="shared" si="0"/>
        <v>6.1461170906802991</v>
      </c>
      <c r="Q7" s="152">
        <f t="shared" si="0"/>
        <v>6.4352905512545409</v>
      </c>
      <c r="R7" s="102">
        <f t="shared" ref="R7:R8" si="3">(Q7-P7)/P7</f>
        <v>4.7049780586304095E-2</v>
      </c>
    </row>
    <row r="8" spans="1:18" ht="26.25" customHeight="1" thickBot="1" x14ac:dyDescent="0.3">
      <c r="A8" s="12" t="s">
        <v>12</v>
      </c>
      <c r="B8" s="162"/>
      <c r="C8" s="162"/>
      <c r="D8" s="163">
        <v>11595.849999999995</v>
      </c>
      <c r="E8" s="145">
        <v>11345.120000000012</v>
      </c>
      <c r="F8" s="257">
        <f>SUM(F6:F7)</f>
        <v>1</v>
      </c>
      <c r="G8" s="258">
        <f>SUM(G6:G7)</f>
        <v>1</v>
      </c>
      <c r="H8" s="164">
        <f t="shared" si="1"/>
        <v>-2.1622390769109923E-2</v>
      </c>
      <c r="I8" s="1"/>
      <c r="J8" s="17">
        <v>6585.2239999999983</v>
      </c>
      <c r="K8" s="145">
        <v>6707.646999999999</v>
      </c>
      <c r="L8" s="243">
        <f>SUM(L6:L7)</f>
        <v>1</v>
      </c>
      <c r="M8" s="244">
        <f>SUM(M6:M7)</f>
        <v>1</v>
      </c>
      <c r="N8" s="164">
        <f t="shared" si="2"/>
        <v>1.8590559713686384E-2</v>
      </c>
      <c r="O8" s="1"/>
      <c r="P8" s="29">
        <f t="shared" si="0"/>
        <v>5.6789489343170194</v>
      </c>
      <c r="Q8" s="146">
        <f t="shared" si="0"/>
        <v>5.9123632010943838</v>
      </c>
      <c r="R8" s="164">
        <f t="shared" si="3"/>
        <v>4.1101666783245352E-2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67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8"/>
      <c r="D4" s="366" t="s">
        <v>104</v>
      </c>
      <c r="E4" s="358"/>
      <c r="F4" s="130" t="s">
        <v>0</v>
      </c>
      <c r="H4" s="375" t="s">
        <v>19</v>
      </c>
      <c r="I4" s="376"/>
      <c r="J4" s="366" t="s">
        <v>13</v>
      </c>
      <c r="K4" s="359"/>
      <c r="L4" s="130" t="s">
        <v>0</v>
      </c>
      <c r="N4" s="357" t="s">
        <v>22</v>
      </c>
      <c r="O4" s="358"/>
      <c r="P4" s="130" t="s">
        <v>0</v>
      </c>
    </row>
    <row r="5" spans="1:16" x14ac:dyDescent="0.25">
      <c r="A5" s="373"/>
      <c r="B5" s="367" t="s">
        <v>178</v>
      </c>
      <c r="C5" s="361"/>
      <c r="D5" s="367" t="str">
        <f>B5</f>
        <v>jan-set</v>
      </c>
      <c r="E5" s="361"/>
      <c r="F5" s="131" t="s">
        <v>149</v>
      </c>
      <c r="H5" s="355" t="str">
        <f>B5</f>
        <v>jan-set</v>
      </c>
      <c r="I5" s="361"/>
      <c r="J5" s="367" t="str">
        <f>B5</f>
        <v>jan-set</v>
      </c>
      <c r="K5" s="356"/>
      <c r="L5" s="131" t="str">
        <f>F5</f>
        <v>2024/2023</v>
      </c>
      <c r="N5" s="355" t="str">
        <f>B5</f>
        <v>jan-set</v>
      </c>
      <c r="O5" s="356"/>
      <c r="P5" s="131" t="str">
        <f>L5</f>
        <v>2024/2023</v>
      </c>
    </row>
    <row r="6" spans="1:16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187</v>
      </c>
      <c r="B7" s="39">
        <v>1537.1500000000005</v>
      </c>
      <c r="C7" s="147">
        <v>1409.97</v>
      </c>
      <c r="D7" s="247">
        <f>B7/$B$33</f>
        <v>0.13256035564447635</v>
      </c>
      <c r="E7" s="246">
        <f>C7/$C$33</f>
        <v>0.12427986658580953</v>
      </c>
      <c r="F7" s="52">
        <f>(C7-B7)/B7</f>
        <v>-8.2737533747520062E-2</v>
      </c>
      <c r="H7" s="39">
        <v>908.30400000000009</v>
      </c>
      <c r="I7" s="147">
        <v>967.15199999999993</v>
      </c>
      <c r="J7" s="247">
        <f>H7/$H$33</f>
        <v>0.13793061557207467</v>
      </c>
      <c r="K7" s="246">
        <f>I7/$I$33</f>
        <v>0.14418647850729177</v>
      </c>
      <c r="L7" s="52">
        <f>(I7-H7)/H7</f>
        <v>6.4788881255614675E-2</v>
      </c>
      <c r="N7" s="27">
        <f t="shared" ref="N7:N33" si="0">(H7/B7)*10</f>
        <v>5.9090134339524427</v>
      </c>
      <c r="O7" s="151">
        <f t="shared" ref="O7:O33" si="1">(I7/C7)*10</f>
        <v>6.8593799868082295</v>
      </c>
      <c r="P7" s="61">
        <f>(O7-N7)/N7</f>
        <v>0.16083337150582547</v>
      </c>
    </row>
    <row r="8" spans="1:16" ht="20.100000000000001" customHeight="1" x14ac:dyDescent="0.25">
      <c r="A8" s="8" t="s">
        <v>192</v>
      </c>
      <c r="B8" s="19">
        <v>416.81</v>
      </c>
      <c r="C8" s="140">
        <v>1498.0299999999997</v>
      </c>
      <c r="D8" s="247">
        <f t="shared" ref="D8:D32" si="2">B8/$B$33</f>
        <v>3.5944756098086832E-2</v>
      </c>
      <c r="E8" s="215">
        <f t="shared" ref="E8:E32" si="3">C8/$C$33</f>
        <v>0.13204179418111039</v>
      </c>
      <c r="F8" s="52">
        <f t="shared" ref="F8:F33" si="4">(C8-B8)/B8</f>
        <v>2.5940356517358025</v>
      </c>
      <c r="H8" s="19">
        <v>156.49799999999999</v>
      </c>
      <c r="I8" s="140">
        <v>899.73100000000022</v>
      </c>
      <c r="J8" s="247">
        <f t="shared" ref="J8:J32" si="5">H8/$H$33</f>
        <v>2.376502302731083E-2</v>
      </c>
      <c r="K8" s="215">
        <f t="shared" ref="K8:K32" si="6">I8/$I$33</f>
        <v>0.13413511474291959</v>
      </c>
      <c r="L8" s="52">
        <f t="shared" ref="L8:L31" si="7">(I8-H8)/H8</f>
        <v>4.7491533438127016</v>
      </c>
      <c r="N8" s="27">
        <f t="shared" si="0"/>
        <v>3.7546603968234926</v>
      </c>
      <c r="O8" s="152">
        <f t="shared" si="1"/>
        <v>6.0060946710012511</v>
      </c>
      <c r="P8" s="52">
        <f t="shared" ref="P8:P64" si="8">(O8-N8)/N8</f>
        <v>0.59963726042507348</v>
      </c>
    </row>
    <row r="9" spans="1:16" ht="20.100000000000001" customHeight="1" x14ac:dyDescent="0.25">
      <c r="A9" s="8" t="s">
        <v>188</v>
      </c>
      <c r="B9" s="19">
        <v>741.03</v>
      </c>
      <c r="C9" s="140">
        <v>686.1500000000002</v>
      </c>
      <c r="D9" s="247">
        <f t="shared" si="2"/>
        <v>6.3904759030170302E-2</v>
      </c>
      <c r="E9" s="215">
        <f t="shared" si="3"/>
        <v>6.0479748120777915E-2</v>
      </c>
      <c r="F9" s="52">
        <f t="shared" si="4"/>
        <v>-7.40590799292873E-2</v>
      </c>
      <c r="H9" s="19">
        <v>802.31500000000005</v>
      </c>
      <c r="I9" s="140">
        <v>859.30100000000016</v>
      </c>
      <c r="J9" s="247">
        <f t="shared" si="5"/>
        <v>0.12183564294851623</v>
      </c>
      <c r="K9" s="215">
        <f t="shared" si="6"/>
        <v>0.12810766577310945</v>
      </c>
      <c r="L9" s="52">
        <f t="shared" si="7"/>
        <v>7.1026965717953791E-2</v>
      </c>
      <c r="N9" s="27">
        <f t="shared" ref="N9:N15" si="9">(H9/B9)*10</f>
        <v>10.82702454691443</v>
      </c>
      <c r="O9" s="152">
        <f t="shared" ref="O9:O15" si="10">(I9/C9)*10</f>
        <v>12.523515266341178</v>
      </c>
      <c r="P9" s="52">
        <f t="shared" ref="P9:P15" si="11">(O9-N9)/N9</f>
        <v>0.15669039190552381</v>
      </c>
    </row>
    <row r="10" spans="1:16" ht="20.100000000000001" customHeight="1" x14ac:dyDescent="0.25">
      <c r="A10" s="8" t="s">
        <v>191</v>
      </c>
      <c r="B10" s="19">
        <v>1113.45</v>
      </c>
      <c r="C10" s="140">
        <v>620.08000000000004</v>
      </c>
      <c r="D10" s="247">
        <f t="shared" si="2"/>
        <v>9.6021421456814332E-2</v>
      </c>
      <c r="E10" s="215">
        <f t="shared" si="3"/>
        <v>5.4656098833683539E-2</v>
      </c>
      <c r="F10" s="52">
        <f t="shared" si="4"/>
        <v>-0.44310027392339124</v>
      </c>
      <c r="H10" s="19">
        <v>635.48900000000003</v>
      </c>
      <c r="I10" s="140">
        <v>514.38299999999992</v>
      </c>
      <c r="J10" s="247">
        <f t="shared" si="5"/>
        <v>9.6502260211649565E-2</v>
      </c>
      <c r="K10" s="215">
        <f t="shared" si="6"/>
        <v>7.6686056973481159E-2</v>
      </c>
      <c r="L10" s="52">
        <f t="shared" si="7"/>
        <v>-0.19057135528703109</v>
      </c>
      <c r="N10" s="27">
        <f t="shared" si="9"/>
        <v>5.707386950469262</v>
      </c>
      <c r="O10" s="152">
        <f t="shared" si="10"/>
        <v>8.2954296219842583</v>
      </c>
      <c r="P10" s="52">
        <f t="shared" si="11"/>
        <v>0.45345491622960787</v>
      </c>
    </row>
    <row r="11" spans="1:16" ht="20.100000000000001" customHeight="1" x14ac:dyDescent="0.25">
      <c r="A11" s="8" t="s">
        <v>159</v>
      </c>
      <c r="B11" s="19">
        <v>769.09000000000015</v>
      </c>
      <c r="C11" s="140">
        <v>814.4799999999999</v>
      </c>
      <c r="D11" s="247">
        <f t="shared" si="2"/>
        <v>6.6324590262895819E-2</v>
      </c>
      <c r="E11" s="215">
        <f t="shared" si="3"/>
        <v>7.179121948467708E-2</v>
      </c>
      <c r="F11" s="52">
        <f t="shared" si="4"/>
        <v>5.9017800257446788E-2</v>
      </c>
      <c r="H11" s="19">
        <v>411.85899999999998</v>
      </c>
      <c r="I11" s="140">
        <v>381.89600000000002</v>
      </c>
      <c r="J11" s="247">
        <f t="shared" si="5"/>
        <v>6.2542899072225919E-2</v>
      </c>
      <c r="K11" s="215">
        <f t="shared" si="6"/>
        <v>5.6934421265758331E-2</v>
      </c>
      <c r="L11" s="52">
        <f t="shared" si="7"/>
        <v>-7.2750625820972636E-2</v>
      </c>
      <c r="N11" s="27">
        <f t="shared" si="9"/>
        <v>5.3551469918995167</v>
      </c>
      <c r="O11" s="152">
        <f t="shared" si="10"/>
        <v>4.6888321382968288</v>
      </c>
      <c r="P11" s="52">
        <f t="shared" si="11"/>
        <v>-0.12442512868658724</v>
      </c>
    </row>
    <row r="12" spans="1:16" ht="20.100000000000001" customHeight="1" x14ac:dyDescent="0.25">
      <c r="A12" s="8" t="s">
        <v>194</v>
      </c>
      <c r="B12" s="19">
        <v>85.47999999999999</v>
      </c>
      <c r="C12" s="140">
        <v>74.670000000000016</v>
      </c>
      <c r="D12" s="247">
        <f t="shared" si="2"/>
        <v>7.3716027716812507E-3</v>
      </c>
      <c r="E12" s="215">
        <f t="shared" si="3"/>
        <v>6.5816844599263817E-3</v>
      </c>
      <c r="F12" s="52">
        <f t="shared" si="4"/>
        <v>-0.12646233036967683</v>
      </c>
      <c r="H12" s="19">
        <v>392.48100000000005</v>
      </c>
      <c r="I12" s="140">
        <v>372.57500000000005</v>
      </c>
      <c r="J12" s="247">
        <f t="shared" si="5"/>
        <v>5.9600250500210762E-2</v>
      </c>
      <c r="K12" s="215">
        <f t="shared" si="6"/>
        <v>5.5544813255676707E-2</v>
      </c>
      <c r="L12" s="52">
        <f t="shared" si="7"/>
        <v>-5.0718378724065635E-2</v>
      </c>
      <c r="N12" s="27">
        <f t="shared" si="9"/>
        <v>45.914950865699595</v>
      </c>
      <c r="O12" s="152">
        <f t="shared" si="10"/>
        <v>49.896209990625415</v>
      </c>
      <c r="P12" s="52">
        <f t="shared" si="11"/>
        <v>8.6709427971967817E-2</v>
      </c>
    </row>
    <row r="13" spans="1:16" ht="20.100000000000001" customHeight="1" x14ac:dyDescent="0.25">
      <c r="A13" s="8" t="s">
        <v>189</v>
      </c>
      <c r="B13" s="19">
        <v>512.48000000000025</v>
      </c>
      <c r="C13" s="140">
        <v>535.68999999999994</v>
      </c>
      <c r="D13" s="247">
        <f t="shared" si="2"/>
        <v>4.419512153054761E-2</v>
      </c>
      <c r="E13" s="215">
        <f t="shared" si="3"/>
        <v>4.7217658341207475E-2</v>
      </c>
      <c r="F13" s="52">
        <f t="shared" si="4"/>
        <v>4.528957227599064E-2</v>
      </c>
      <c r="H13" s="19">
        <v>238.92100000000008</v>
      </c>
      <c r="I13" s="140">
        <v>263.90999999999997</v>
      </c>
      <c r="J13" s="247">
        <f t="shared" si="5"/>
        <v>3.6281377824049721E-2</v>
      </c>
      <c r="K13" s="215">
        <f t="shared" si="6"/>
        <v>3.9344646490788796E-2</v>
      </c>
      <c r="L13" s="52">
        <f t="shared" si="7"/>
        <v>0.10459105729508868</v>
      </c>
      <c r="N13" s="27">
        <f t="shared" si="9"/>
        <v>4.6620551045894469</v>
      </c>
      <c r="O13" s="152">
        <f t="shared" si="10"/>
        <v>4.9265433366312603</v>
      </c>
      <c r="P13" s="52">
        <f t="shared" si="11"/>
        <v>5.6732111935237396E-2</v>
      </c>
    </row>
    <row r="14" spans="1:16" ht="20.100000000000001" customHeight="1" x14ac:dyDescent="0.25">
      <c r="A14" s="8" t="s">
        <v>190</v>
      </c>
      <c r="B14" s="19">
        <v>482.68</v>
      </c>
      <c r="C14" s="140">
        <v>518.9799999999999</v>
      </c>
      <c r="D14" s="247">
        <f t="shared" si="2"/>
        <v>4.1625236614823424E-2</v>
      </c>
      <c r="E14" s="215">
        <f t="shared" si="3"/>
        <v>4.574477837166991E-2</v>
      </c>
      <c r="F14" s="52">
        <f t="shared" si="4"/>
        <v>7.5205104831358033E-2</v>
      </c>
      <c r="H14" s="19">
        <v>237.55600000000001</v>
      </c>
      <c r="I14" s="140">
        <v>232.83200000000002</v>
      </c>
      <c r="J14" s="247">
        <f t="shared" si="5"/>
        <v>3.6074095581258882E-2</v>
      </c>
      <c r="K14" s="215">
        <f t="shared" si="6"/>
        <v>3.471142712191027E-2</v>
      </c>
      <c r="L14" s="52">
        <f t="shared" si="7"/>
        <v>-1.9885837444644585E-2</v>
      </c>
      <c r="N14" s="27">
        <f t="shared" si="9"/>
        <v>4.9216043755697356</v>
      </c>
      <c r="O14" s="152">
        <f t="shared" si="10"/>
        <v>4.4863385872287962</v>
      </c>
      <c r="P14" s="52">
        <f t="shared" si="11"/>
        <v>-8.843981659752001E-2</v>
      </c>
    </row>
    <row r="15" spans="1:16" ht="20.100000000000001" customHeight="1" x14ac:dyDescent="0.25">
      <c r="A15" s="8" t="s">
        <v>196</v>
      </c>
      <c r="B15" s="19">
        <v>573.50000000000011</v>
      </c>
      <c r="C15" s="140">
        <v>403.85999999999996</v>
      </c>
      <c r="D15" s="247">
        <f t="shared" si="2"/>
        <v>4.9457348965362642E-2</v>
      </c>
      <c r="E15" s="215">
        <f t="shared" si="3"/>
        <v>3.5597684290690608E-2</v>
      </c>
      <c r="F15" s="52">
        <f t="shared" si="4"/>
        <v>-0.29579773321708824</v>
      </c>
      <c r="H15" s="19">
        <v>295.85200000000009</v>
      </c>
      <c r="I15" s="140">
        <v>199.989</v>
      </c>
      <c r="J15" s="247">
        <f t="shared" si="5"/>
        <v>4.4926641827218027E-2</v>
      </c>
      <c r="K15" s="215">
        <f t="shared" si="6"/>
        <v>2.9815075241735295E-2</v>
      </c>
      <c r="L15" s="52">
        <f t="shared" si="7"/>
        <v>-0.3240234982356045</v>
      </c>
      <c r="N15" s="27">
        <f t="shared" si="9"/>
        <v>5.1587096774193553</v>
      </c>
      <c r="O15" s="152">
        <f t="shared" si="10"/>
        <v>4.9519387906700345</v>
      </c>
      <c r="P15" s="52">
        <f t="shared" si="11"/>
        <v>-4.0081900257809798E-2</v>
      </c>
    </row>
    <row r="16" spans="1:16" ht="20.100000000000001" customHeight="1" x14ac:dyDescent="0.25">
      <c r="A16" s="8" t="s">
        <v>193</v>
      </c>
      <c r="B16" s="19">
        <v>269.92</v>
      </c>
      <c r="C16" s="140">
        <v>262.76</v>
      </c>
      <c r="D16" s="247">
        <f t="shared" si="2"/>
        <v>2.3277293169539113E-2</v>
      </c>
      <c r="E16" s="215">
        <f t="shared" si="3"/>
        <v>2.3160618838760621E-2</v>
      </c>
      <c r="F16" s="52">
        <f t="shared" si="4"/>
        <v>-2.6526378186129313E-2</v>
      </c>
      <c r="H16" s="19">
        <v>191.09</v>
      </c>
      <c r="I16" s="140">
        <v>182.785</v>
      </c>
      <c r="J16" s="247">
        <f t="shared" si="5"/>
        <v>2.9017995439486941E-2</v>
      </c>
      <c r="K16" s="215">
        <f t="shared" si="6"/>
        <v>2.7250241403580126E-2</v>
      </c>
      <c r="L16" s="52">
        <f t="shared" si="7"/>
        <v>-4.3461196294939594E-2</v>
      </c>
      <c r="N16" s="27">
        <f t="shared" ref="N16:N19" si="12">(H16/B16)*10</f>
        <v>7.0795050385299341</v>
      </c>
      <c r="O16" s="152">
        <f t="shared" ref="O16:O19" si="13">(I16/C16)*10</f>
        <v>6.9563479981732375</v>
      </c>
      <c r="P16" s="52">
        <f t="shared" ref="P16:P19" si="14">(O16-N16)/N16</f>
        <v>-1.7396278367826444E-2</v>
      </c>
    </row>
    <row r="17" spans="1:16" ht="20.100000000000001" customHeight="1" x14ac:dyDescent="0.25">
      <c r="A17" s="8" t="s">
        <v>227</v>
      </c>
      <c r="B17" s="19">
        <v>138.44999999999999</v>
      </c>
      <c r="C17" s="140">
        <v>336.75999999999993</v>
      </c>
      <c r="D17" s="247">
        <f t="shared" si="2"/>
        <v>1.1939616328255371E-2</v>
      </c>
      <c r="E17" s="215">
        <f t="shared" si="3"/>
        <v>2.9683247070105896E-2</v>
      </c>
      <c r="F17" s="52">
        <f t="shared" si="4"/>
        <v>1.4323582520765616</v>
      </c>
      <c r="H17" s="19">
        <v>66.38</v>
      </c>
      <c r="I17" s="140">
        <v>160.59100000000001</v>
      </c>
      <c r="J17" s="247">
        <f t="shared" si="5"/>
        <v>1.0080143059674201E-2</v>
      </c>
      <c r="K17" s="215">
        <f t="shared" si="6"/>
        <v>2.3941480522156285E-2</v>
      </c>
      <c r="L17" s="52">
        <f t="shared" si="7"/>
        <v>1.4192678517625794</v>
      </c>
      <c r="N17" s="27">
        <f t="shared" si="12"/>
        <v>4.7945106536655837</v>
      </c>
      <c r="O17" s="152">
        <f t="shared" si="13"/>
        <v>4.76870768499822</v>
      </c>
      <c r="P17" s="52">
        <f t="shared" si="14"/>
        <v>-5.3817731425075503E-3</v>
      </c>
    </row>
    <row r="18" spans="1:16" ht="20.100000000000001" customHeight="1" x14ac:dyDescent="0.25">
      <c r="A18" s="8" t="s">
        <v>161</v>
      </c>
      <c r="B18" s="19">
        <v>64.459999999999994</v>
      </c>
      <c r="C18" s="140">
        <v>223.62999999999994</v>
      </c>
      <c r="D18" s="247">
        <f t="shared" si="2"/>
        <v>5.558885290858369E-3</v>
      </c>
      <c r="E18" s="215">
        <f t="shared" si="3"/>
        <v>1.9711558802374927E-2</v>
      </c>
      <c r="F18" s="52">
        <f t="shared" si="4"/>
        <v>2.4692832764505117</v>
      </c>
      <c r="H18" s="19">
        <v>342.26500000000004</v>
      </c>
      <c r="I18" s="140">
        <v>134.76499999999999</v>
      </c>
      <c r="J18" s="247">
        <f t="shared" si="5"/>
        <v>5.1974693647475007E-2</v>
      </c>
      <c r="K18" s="215">
        <f t="shared" si="6"/>
        <v>2.009124809340742E-2</v>
      </c>
      <c r="L18" s="52">
        <f t="shared" si="7"/>
        <v>-0.60625538690780545</v>
      </c>
      <c r="N18" s="27">
        <f t="shared" si="12"/>
        <v>53.097269624573393</v>
      </c>
      <c r="O18" s="152">
        <f t="shared" si="13"/>
        <v>6.0262487143943133</v>
      </c>
      <c r="P18" s="52">
        <f t="shared" si="14"/>
        <v>-0.8865054878150388</v>
      </c>
    </row>
    <row r="19" spans="1:16" ht="20.100000000000001" customHeight="1" x14ac:dyDescent="0.25">
      <c r="A19" s="8" t="s">
        <v>155</v>
      </c>
      <c r="B19" s="19">
        <v>748.08000000000027</v>
      </c>
      <c r="C19" s="140">
        <v>524.96000000000015</v>
      </c>
      <c r="D19" s="247">
        <f t="shared" si="2"/>
        <v>6.4512735159561449E-2</v>
      </c>
      <c r="E19" s="215">
        <f t="shared" si="3"/>
        <v>4.6271877247662428E-2</v>
      </c>
      <c r="F19" s="52">
        <f t="shared" si="4"/>
        <v>-0.29825687092289599</v>
      </c>
      <c r="H19" s="19">
        <v>222.13300000000004</v>
      </c>
      <c r="I19" s="140">
        <v>132.06199999999998</v>
      </c>
      <c r="J19" s="247">
        <f t="shared" si="5"/>
        <v>3.3732034020406892E-2</v>
      </c>
      <c r="K19" s="215">
        <f t="shared" si="6"/>
        <v>1.9688275188005571E-2</v>
      </c>
      <c r="L19" s="52">
        <f t="shared" si="7"/>
        <v>-0.40548230114390943</v>
      </c>
      <c r="N19" s="27">
        <f t="shared" si="12"/>
        <v>2.9693749331622281</v>
      </c>
      <c r="O19" s="152">
        <f t="shared" si="13"/>
        <v>2.5156583358732081</v>
      </c>
      <c r="P19" s="52">
        <f t="shared" si="14"/>
        <v>-0.15279868911866773</v>
      </c>
    </row>
    <row r="20" spans="1:16" ht="20.100000000000001" customHeight="1" x14ac:dyDescent="0.25">
      <c r="A20" s="8" t="s">
        <v>204</v>
      </c>
      <c r="B20" s="19">
        <v>134.89000000000001</v>
      </c>
      <c r="C20" s="140">
        <v>323.7</v>
      </c>
      <c r="D20" s="247">
        <f t="shared" si="2"/>
        <v>1.1632609942350072E-2</v>
      </c>
      <c r="E20" s="215">
        <f t="shared" si="3"/>
        <v>2.8532091330898207E-2</v>
      </c>
      <c r="F20" s="52">
        <f t="shared" si="4"/>
        <v>1.3997331158721917</v>
      </c>
      <c r="H20" s="19">
        <v>41.483999999999995</v>
      </c>
      <c r="I20" s="140">
        <v>126.62299999999999</v>
      </c>
      <c r="J20" s="247">
        <f t="shared" si="5"/>
        <v>6.2995579193661421E-3</v>
      </c>
      <c r="K20" s="215">
        <f t="shared" si="6"/>
        <v>1.8877409619200296E-2</v>
      </c>
      <c r="L20" s="52">
        <f t="shared" si="7"/>
        <v>2.0523334297560507</v>
      </c>
      <c r="N20" s="27">
        <f t="shared" ref="N20:N31" si="15">(H20/B20)*10</f>
        <v>3.075394766105715</v>
      </c>
      <c r="O20" s="152">
        <f t="shared" ref="O20:O31" si="16">(I20/C20)*10</f>
        <v>3.9117392647513127</v>
      </c>
      <c r="P20" s="52">
        <f t="shared" ref="P20:P31" si="17">(O20-N20)/N20</f>
        <v>0.27194703843000845</v>
      </c>
    </row>
    <row r="21" spans="1:16" ht="20.100000000000001" customHeight="1" x14ac:dyDescent="0.25">
      <c r="A21" s="8" t="s">
        <v>157</v>
      </c>
      <c r="B21" s="19">
        <v>407.62</v>
      </c>
      <c r="C21" s="140">
        <v>397.3</v>
      </c>
      <c r="D21" s="247">
        <f t="shared" si="2"/>
        <v>3.515223118615713E-2</v>
      </c>
      <c r="E21" s="215">
        <f t="shared" si="3"/>
        <v>3.5019462112344323E-2</v>
      </c>
      <c r="F21" s="52">
        <f t="shared" si="4"/>
        <v>-2.5317697855846113E-2</v>
      </c>
      <c r="H21" s="19">
        <v>126.94800000000001</v>
      </c>
      <c r="I21" s="140">
        <v>119.589</v>
      </c>
      <c r="J21" s="247">
        <f t="shared" si="5"/>
        <v>1.9277704144915947E-2</v>
      </c>
      <c r="K21" s="215">
        <f t="shared" si="6"/>
        <v>1.7828755746985496E-2</v>
      </c>
      <c r="L21" s="52">
        <f t="shared" si="7"/>
        <v>-5.7968617071556927E-2</v>
      </c>
      <c r="N21" s="27">
        <f t="shared" si="15"/>
        <v>3.1143712281046074</v>
      </c>
      <c r="O21" s="152">
        <f t="shared" si="16"/>
        <v>3.0100427888245656</v>
      </c>
      <c r="P21" s="52">
        <f t="shared" si="17"/>
        <v>-3.3499037731457501E-2</v>
      </c>
    </row>
    <row r="22" spans="1:16" ht="20.100000000000001" customHeight="1" x14ac:dyDescent="0.25">
      <c r="A22" s="8" t="s">
        <v>158</v>
      </c>
      <c r="B22" s="19">
        <v>763.81999999999994</v>
      </c>
      <c r="C22" s="140">
        <v>193.06</v>
      </c>
      <c r="D22" s="247">
        <f t="shared" si="2"/>
        <v>6.5870117326457339E-2</v>
      </c>
      <c r="E22" s="215">
        <f t="shared" si="3"/>
        <v>1.701700819383135E-2</v>
      </c>
      <c r="F22" s="52">
        <f t="shared" si="4"/>
        <v>-0.74724411510565325</v>
      </c>
      <c r="H22" s="19">
        <v>330.62799999999999</v>
      </c>
      <c r="I22" s="140">
        <v>93.149000000000001</v>
      </c>
      <c r="J22" s="247">
        <f t="shared" si="5"/>
        <v>5.0207555582012078E-2</v>
      </c>
      <c r="K22" s="215">
        <f t="shared" si="6"/>
        <v>1.3886986002692153E-2</v>
      </c>
      <c r="L22" s="52">
        <f t="shared" si="7"/>
        <v>-0.71826645051235827</v>
      </c>
      <c r="N22" s="27">
        <f t="shared" ref="N22:N24" si="18">(H22/B22)*10</f>
        <v>4.3286114529601214</v>
      </c>
      <c r="O22" s="152">
        <f t="shared" ref="O22:O24" si="19">(I22/C22)*10</f>
        <v>4.8248730964467006</v>
      </c>
      <c r="P22" s="52">
        <f t="shared" ref="P22:P24" si="20">(O22-N22)/N22</f>
        <v>0.11464684434709671</v>
      </c>
    </row>
    <row r="23" spans="1:16" ht="20.100000000000001" customHeight="1" x14ac:dyDescent="0.25">
      <c r="A23" s="8" t="s">
        <v>195</v>
      </c>
      <c r="B23" s="19">
        <v>147.71000000000004</v>
      </c>
      <c r="C23" s="140">
        <v>147.38</v>
      </c>
      <c r="D23" s="247">
        <f t="shared" si="2"/>
        <v>1.273817788260456E-2</v>
      </c>
      <c r="E23" s="215">
        <f t="shared" si="3"/>
        <v>1.2990607415346857E-2</v>
      </c>
      <c r="F23" s="52">
        <f t="shared" si="4"/>
        <v>-2.234107372554606E-3</v>
      </c>
      <c r="H23" s="19">
        <v>107.86299999999999</v>
      </c>
      <c r="I23" s="140">
        <v>90.112000000000009</v>
      </c>
      <c r="J23" s="247">
        <f t="shared" si="5"/>
        <v>1.6379549123917418E-2</v>
      </c>
      <c r="K23" s="215">
        <f t="shared" si="6"/>
        <v>1.3434219182971319E-2</v>
      </c>
      <c r="L23" s="52">
        <f t="shared" si="7"/>
        <v>-0.1645698710401155</v>
      </c>
      <c r="N23" s="27">
        <f t="shared" si="18"/>
        <v>7.30234919775235</v>
      </c>
      <c r="O23" s="152">
        <f t="shared" si="19"/>
        <v>6.1142624508074377</v>
      </c>
      <c r="P23" s="52">
        <f t="shared" si="20"/>
        <v>-0.16269925126431961</v>
      </c>
    </row>
    <row r="24" spans="1:16" ht="20.100000000000001" customHeight="1" x14ac:dyDescent="0.25">
      <c r="A24" s="8" t="s">
        <v>197</v>
      </c>
      <c r="B24" s="19">
        <v>111.4</v>
      </c>
      <c r="C24" s="140">
        <v>208.18</v>
      </c>
      <c r="D24" s="247">
        <f t="shared" si="2"/>
        <v>9.6068852218681739E-3</v>
      </c>
      <c r="E24" s="215">
        <f t="shared" si="3"/>
        <v>1.8349739800019738E-2</v>
      </c>
      <c r="F24" s="52">
        <f t="shared" si="4"/>
        <v>0.86876122082585272</v>
      </c>
      <c r="H24" s="19">
        <v>80.53</v>
      </c>
      <c r="I24" s="140">
        <v>65.23</v>
      </c>
      <c r="J24" s="247">
        <f t="shared" si="5"/>
        <v>1.2228893049044343E-2</v>
      </c>
      <c r="K24" s="215">
        <f t="shared" si="6"/>
        <v>9.7247216497827055E-3</v>
      </c>
      <c r="L24" s="52">
        <f t="shared" si="7"/>
        <v>-0.18999130758723454</v>
      </c>
      <c r="N24" s="27">
        <f t="shared" si="18"/>
        <v>7.2289048473967679</v>
      </c>
      <c r="O24" s="152">
        <f t="shared" si="19"/>
        <v>3.1333461427610718</v>
      </c>
      <c r="P24" s="52">
        <f t="shared" si="20"/>
        <v>-0.56655313510048</v>
      </c>
    </row>
    <row r="25" spans="1:16" ht="20.100000000000001" customHeight="1" x14ac:dyDescent="0.25">
      <c r="A25" s="8" t="s">
        <v>212</v>
      </c>
      <c r="B25" s="19">
        <v>421.83000000000004</v>
      </c>
      <c r="C25" s="140">
        <v>259.20000000000005</v>
      </c>
      <c r="D25" s="247">
        <f t="shared" si="2"/>
        <v>3.6377669597312853E-2</v>
      </c>
      <c r="E25" s="215">
        <f t="shared" si="3"/>
        <v>2.2846827534658068E-2</v>
      </c>
      <c r="F25" s="52">
        <f t="shared" si="4"/>
        <v>-0.38553445700874756</v>
      </c>
      <c r="H25" s="19">
        <v>144.13399999999999</v>
      </c>
      <c r="I25" s="140">
        <v>64.736999999999995</v>
      </c>
      <c r="J25" s="247">
        <f t="shared" si="5"/>
        <v>2.188748628748239E-2</v>
      </c>
      <c r="K25" s="215">
        <f t="shared" si="6"/>
        <v>9.6512234469106686E-3</v>
      </c>
      <c r="L25" s="52">
        <f t="shared" si="7"/>
        <v>-0.55085545395257196</v>
      </c>
      <c r="N25" s="27">
        <f t="shared" ref="N25:N29" si="21">(H25/B25)*10</f>
        <v>3.4168740961998898</v>
      </c>
      <c r="O25" s="152">
        <f t="shared" ref="O25:O29" si="22">(I25/C25)*10</f>
        <v>2.4975694444444438</v>
      </c>
      <c r="P25" s="52">
        <f t="shared" ref="P25:P29" si="23">(O25-N25)/N25</f>
        <v>-0.26904844190128624</v>
      </c>
    </row>
    <row r="26" spans="1:16" ht="20.100000000000001" customHeight="1" x14ac:dyDescent="0.25">
      <c r="A26" s="8" t="s">
        <v>162</v>
      </c>
      <c r="B26" s="19">
        <v>50.79</v>
      </c>
      <c r="C26" s="140">
        <v>57.940000000000005</v>
      </c>
      <c r="D26" s="247">
        <f t="shared" si="2"/>
        <v>4.3800152640815484E-3</v>
      </c>
      <c r="E26" s="215">
        <f t="shared" si="3"/>
        <v>5.107041617893859E-3</v>
      </c>
      <c r="F26" s="52">
        <f t="shared" si="4"/>
        <v>0.14077574325654668</v>
      </c>
      <c r="H26" s="19">
        <v>41.978999999999992</v>
      </c>
      <c r="I26" s="140">
        <v>61.148000000000003</v>
      </c>
      <c r="J26" s="247">
        <f t="shared" si="5"/>
        <v>6.3747262052133652E-3</v>
      </c>
      <c r="K26" s="215">
        <f t="shared" si="6"/>
        <v>9.1161624933452836E-3</v>
      </c>
      <c r="L26" s="52">
        <f t="shared" ref="L26:L30" si="24">(I26-H26)/H26</f>
        <v>0.45663307844398426</v>
      </c>
      <c r="N26" s="27">
        <f t="shared" si="21"/>
        <v>8.2652096869462479</v>
      </c>
      <c r="O26" s="152">
        <f t="shared" si="22"/>
        <v>10.553676216775976</v>
      </c>
      <c r="P26" s="52">
        <f t="shared" si="23"/>
        <v>0.2768794279283735</v>
      </c>
    </row>
    <row r="27" spans="1:16" ht="20.100000000000001" customHeight="1" x14ac:dyDescent="0.25">
      <c r="A27" s="8" t="s">
        <v>165</v>
      </c>
      <c r="B27" s="19">
        <v>127.48999999999995</v>
      </c>
      <c r="C27" s="140">
        <v>107.88</v>
      </c>
      <c r="D27" s="247">
        <f t="shared" si="2"/>
        <v>1.0994450600861516E-2</v>
      </c>
      <c r="E27" s="215">
        <f t="shared" si="3"/>
        <v>9.5089342378044447E-3</v>
      </c>
      <c r="F27" s="52">
        <f t="shared" si="4"/>
        <v>-0.15381598556749521</v>
      </c>
      <c r="H27" s="19">
        <v>63.964999999999982</v>
      </c>
      <c r="I27" s="140">
        <v>59.094999999999985</v>
      </c>
      <c r="J27" s="247">
        <f t="shared" si="5"/>
        <v>9.7134129378134999E-3</v>
      </c>
      <c r="K27" s="215">
        <f t="shared" si="6"/>
        <v>8.8100939122169059E-3</v>
      </c>
      <c r="L27" s="52">
        <f t="shared" si="24"/>
        <v>-7.613538653951378E-2</v>
      </c>
      <c r="N27" s="27">
        <f t="shared" si="21"/>
        <v>5.0172562553925806</v>
      </c>
      <c r="O27" s="152">
        <f t="shared" si="22"/>
        <v>5.4778457545420824</v>
      </c>
      <c r="P27" s="52">
        <f t="shared" si="23"/>
        <v>9.1801071283623831E-2</v>
      </c>
    </row>
    <row r="28" spans="1:16" ht="20.100000000000001" customHeight="1" x14ac:dyDescent="0.25">
      <c r="A28" s="8" t="s">
        <v>228</v>
      </c>
      <c r="B28" s="19">
        <v>8.32</v>
      </c>
      <c r="C28" s="140">
        <v>16.490000000000002</v>
      </c>
      <c r="D28" s="247">
        <f t="shared" si="2"/>
        <v>7.1749807043036988E-4</v>
      </c>
      <c r="E28" s="215">
        <f t="shared" si="3"/>
        <v>1.4534883720930228E-3</v>
      </c>
      <c r="F28" s="52">
        <f t="shared" si="4"/>
        <v>0.98197115384615397</v>
      </c>
      <c r="H28" s="19">
        <v>29.814</v>
      </c>
      <c r="I28" s="140">
        <v>53.030000000000008</v>
      </c>
      <c r="J28" s="247">
        <f t="shared" si="5"/>
        <v>4.5274086348467404E-3</v>
      </c>
      <c r="K28" s="215">
        <f t="shared" si="6"/>
        <v>7.9059020249574868E-3</v>
      </c>
      <c r="L28" s="52">
        <f t="shared" si="24"/>
        <v>0.77869457301938716</v>
      </c>
      <c r="N28" s="27">
        <f t="shared" ref="N28" si="25">(H28/B28)*10</f>
        <v>35.834134615384613</v>
      </c>
      <c r="O28" s="152">
        <f t="shared" ref="O28" si="26">(I28/C28)*10</f>
        <v>32.158884172225591</v>
      </c>
      <c r="P28" s="52">
        <f t="shared" ref="P28" si="27">(O28-N28)/N28</f>
        <v>-0.10256283520186177</v>
      </c>
    </row>
    <row r="29" spans="1:16" ht="20.100000000000001" customHeight="1" x14ac:dyDescent="0.25">
      <c r="A29" s="8" t="s">
        <v>200</v>
      </c>
      <c r="B29" s="19">
        <v>93.840000000000018</v>
      </c>
      <c r="C29" s="140">
        <v>86.76</v>
      </c>
      <c r="D29" s="247">
        <f t="shared" si="2"/>
        <v>8.0925503520656149E-3</v>
      </c>
      <c r="E29" s="215">
        <f t="shared" si="3"/>
        <v>7.6473408831286022E-3</v>
      </c>
      <c r="F29" s="52">
        <f t="shared" si="4"/>
        <v>-7.5447570332480937E-2</v>
      </c>
      <c r="H29" s="19">
        <v>51.036999999999999</v>
      </c>
      <c r="I29" s="140">
        <v>52.301000000000002</v>
      </c>
      <c r="J29" s="247">
        <f t="shared" si="5"/>
        <v>7.7502299086561043E-3</v>
      </c>
      <c r="K29" s="215">
        <f t="shared" si="6"/>
        <v>7.7972200981953899E-3</v>
      </c>
      <c r="L29" s="52">
        <f t="shared" si="24"/>
        <v>2.4766345984285967E-2</v>
      </c>
      <c r="N29" s="27">
        <f t="shared" si="21"/>
        <v>5.4387254901960773</v>
      </c>
      <c r="O29" s="152">
        <f t="shared" si="22"/>
        <v>6.0282388197325956</v>
      </c>
      <c r="P29" s="52">
        <f t="shared" si="23"/>
        <v>0.10839181543528593</v>
      </c>
    </row>
    <row r="30" spans="1:16" ht="20.100000000000001" customHeight="1" x14ac:dyDescent="0.25">
      <c r="A30" s="8" t="s">
        <v>229</v>
      </c>
      <c r="B30" s="19">
        <v>116.99</v>
      </c>
      <c r="C30" s="140">
        <v>146.69999999999999</v>
      </c>
      <c r="D30" s="247">
        <f t="shared" si="2"/>
        <v>1.0088954237938577E-2</v>
      </c>
      <c r="E30" s="215">
        <f t="shared" si="3"/>
        <v>1.2930669750518278E-2</v>
      </c>
      <c r="F30" s="52">
        <f t="shared" si="4"/>
        <v>0.25395332934438836</v>
      </c>
      <c r="H30" s="19">
        <v>35.550000000000004</v>
      </c>
      <c r="I30" s="140">
        <v>50.475999999999999</v>
      </c>
      <c r="J30" s="247">
        <f t="shared" si="5"/>
        <v>5.3984496199369972E-3</v>
      </c>
      <c r="K30" s="215">
        <f t="shared" si="6"/>
        <v>7.5251425723506333E-3</v>
      </c>
      <c r="L30" s="52">
        <f t="shared" si="24"/>
        <v>0.41985935302390981</v>
      </c>
      <c r="N30" s="27">
        <f t="shared" ref="N30" si="28">(H30/B30)*10</f>
        <v>3.0387212582271994</v>
      </c>
      <c r="O30" s="152">
        <f t="shared" ref="O30" si="29">(I30/C30)*10</f>
        <v>3.4407634628493526</v>
      </c>
      <c r="P30" s="52">
        <f t="shared" ref="P30" si="30">(O30-N30)/N30</f>
        <v>0.1323063783930962</v>
      </c>
    </row>
    <row r="31" spans="1:16" ht="20.100000000000001" customHeight="1" x14ac:dyDescent="0.25">
      <c r="A31" s="8" t="s">
        <v>205</v>
      </c>
      <c r="B31" s="19">
        <v>92.97999999999999</v>
      </c>
      <c r="C31" s="140">
        <v>112.84999999999998</v>
      </c>
      <c r="D31" s="247">
        <f t="shared" si="2"/>
        <v>8.0183858880547802E-3</v>
      </c>
      <c r="E31" s="215">
        <f t="shared" si="3"/>
        <v>9.9470080528015516E-3</v>
      </c>
      <c r="F31" s="52">
        <f t="shared" si="4"/>
        <v>0.21370187137018706</v>
      </c>
      <c r="H31" s="19">
        <v>29.984000000000002</v>
      </c>
      <c r="I31" s="140">
        <v>42.111000000000004</v>
      </c>
      <c r="J31" s="247">
        <f t="shared" si="5"/>
        <v>4.5532240057437673E-3</v>
      </c>
      <c r="K31" s="215">
        <f t="shared" si="6"/>
        <v>6.2780584607389162E-3</v>
      </c>
      <c r="L31" s="52">
        <f t="shared" si="7"/>
        <v>0.40444903948772687</v>
      </c>
      <c r="N31" s="27">
        <f t="shared" si="15"/>
        <v>3.2247795224779532</v>
      </c>
      <c r="O31" s="152">
        <f t="shared" si="16"/>
        <v>3.7315906070004439</v>
      </c>
      <c r="P31" s="52">
        <f t="shared" si="17"/>
        <v>0.15716146824606847</v>
      </c>
    </row>
    <row r="32" spans="1:16" ht="20.100000000000001" customHeight="1" thickBot="1" x14ac:dyDescent="0.3">
      <c r="A32" s="8" t="s">
        <v>17</v>
      </c>
      <c r="B32" s="19">
        <f>B33-SUM(B7:B31)</f>
        <v>1665.5899999999929</v>
      </c>
      <c r="C32" s="140">
        <f>C33-SUM(C7:C31)</f>
        <v>1377.6600000000053</v>
      </c>
      <c r="D32" s="247">
        <f t="shared" si="2"/>
        <v>0.14363673210674455</v>
      </c>
      <c r="E32" s="215">
        <f t="shared" si="3"/>
        <v>0.12143194607020505</v>
      </c>
      <c r="F32" s="52">
        <f t="shared" si="4"/>
        <v>-0.17286967380927407</v>
      </c>
      <c r="H32" s="19">
        <f>H33-SUM(H7:H31)</f>
        <v>600.16499999999905</v>
      </c>
      <c r="I32" s="140">
        <f>I33-SUM(I7:I31)</f>
        <v>528.0739999999987</v>
      </c>
      <c r="J32" s="247">
        <f t="shared" si="5"/>
        <v>9.1138129849493182E-2</v>
      </c>
      <c r="K32" s="215">
        <f t="shared" si="6"/>
        <v>7.8727160209831976E-2</v>
      </c>
      <c r="L32" s="52">
        <f t="shared" ref="L32:L33" si="31">(I32-H32)/H32</f>
        <v>-0.1201186340423058</v>
      </c>
      <c r="N32" s="27">
        <f t="shared" si="0"/>
        <v>3.6033177432621573</v>
      </c>
      <c r="O32" s="152">
        <f t="shared" si="1"/>
        <v>3.8331228314678274</v>
      </c>
      <c r="P32" s="52">
        <f t="shared" si="8"/>
        <v>6.3775971085365035E-2</v>
      </c>
    </row>
    <row r="33" spans="1:16" ht="26.25" customHeight="1" thickBot="1" x14ac:dyDescent="0.3">
      <c r="A33" s="12" t="s">
        <v>18</v>
      </c>
      <c r="B33" s="17">
        <v>11595.849999999995</v>
      </c>
      <c r="C33" s="145">
        <v>11345.120000000004</v>
      </c>
      <c r="D33" s="243">
        <f>SUM(D7:D32)</f>
        <v>0.99999999999999978</v>
      </c>
      <c r="E33" s="244">
        <f>SUM(E7:E32)</f>
        <v>1.0000000000000002</v>
      </c>
      <c r="F33" s="57">
        <f t="shared" si="4"/>
        <v>-2.1622390769110551E-2</v>
      </c>
      <c r="G33" s="1"/>
      <c r="H33" s="17">
        <v>6585.224000000002</v>
      </c>
      <c r="I33" s="145">
        <v>6707.646999999999</v>
      </c>
      <c r="J33" s="243">
        <f>SUM(J7:J32)</f>
        <v>0.99999999999999933</v>
      </c>
      <c r="K33" s="244">
        <f>SUM(K7:K32)</f>
        <v>0.99999999999999967</v>
      </c>
      <c r="L33" s="57">
        <f t="shared" si="31"/>
        <v>1.8590559713685822E-2</v>
      </c>
      <c r="N33" s="29">
        <f t="shared" si="0"/>
        <v>5.678948934317023</v>
      </c>
      <c r="O33" s="146">
        <f t="shared" si="1"/>
        <v>5.9123632010943883</v>
      </c>
      <c r="P33" s="57">
        <f t="shared" si="8"/>
        <v>4.1101666783245484E-2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8"/>
      <c r="D36" s="366" t="s">
        <v>104</v>
      </c>
      <c r="E36" s="358"/>
      <c r="F36" s="130" t="s">
        <v>0</v>
      </c>
      <c r="H36" s="375" t="s">
        <v>19</v>
      </c>
      <c r="I36" s="376"/>
      <c r="J36" s="366" t="s">
        <v>104</v>
      </c>
      <c r="K36" s="359"/>
      <c r="L36" s="130" t="s">
        <v>0</v>
      </c>
      <c r="N36" s="357" t="s">
        <v>22</v>
      </c>
      <c r="O36" s="358"/>
      <c r="P36" s="130" t="s">
        <v>0</v>
      </c>
    </row>
    <row r="37" spans="1:16" x14ac:dyDescent="0.25">
      <c r="A37" s="373"/>
      <c r="B37" s="367" t="str">
        <f>B5</f>
        <v>jan-set</v>
      </c>
      <c r="C37" s="361"/>
      <c r="D37" s="367" t="str">
        <f>B5</f>
        <v>jan-set</v>
      </c>
      <c r="E37" s="361"/>
      <c r="F37" s="131" t="str">
        <f>F5</f>
        <v>2024/2023</v>
      </c>
      <c r="H37" s="355" t="str">
        <f>B5</f>
        <v>jan-set</v>
      </c>
      <c r="I37" s="361"/>
      <c r="J37" s="367" t="str">
        <f>B5</f>
        <v>jan-set</v>
      </c>
      <c r="K37" s="356"/>
      <c r="L37" s="131" t="str">
        <f>F37</f>
        <v>2024/2023</v>
      </c>
      <c r="N37" s="355" t="str">
        <f>B5</f>
        <v>jan-set</v>
      </c>
      <c r="O37" s="356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159</v>
      </c>
      <c r="B39" s="39">
        <v>769.09000000000015</v>
      </c>
      <c r="C39" s="147">
        <v>814.4799999999999</v>
      </c>
      <c r="D39" s="247">
        <f t="shared" ref="D39:D55" si="32">B39/$B$56</f>
        <v>0.20029376453522438</v>
      </c>
      <c r="E39" s="246">
        <f t="shared" ref="E39:E55" si="33">C39/$C$56</f>
        <v>0.29421454167148309</v>
      </c>
      <c r="F39" s="52">
        <f>(C39-B39)/B39</f>
        <v>5.9017800257446788E-2</v>
      </c>
      <c r="H39" s="39">
        <v>411.85899999999998</v>
      </c>
      <c r="I39" s="147">
        <v>381.89600000000002</v>
      </c>
      <c r="J39" s="247">
        <f t="shared" ref="J39:J55" si="34">H39/$H$56</f>
        <v>0.22651133961879169</v>
      </c>
      <c r="K39" s="246">
        <f t="shared" ref="K39:K55" si="35">I39/$I$56</f>
        <v>0.32139986719709274</v>
      </c>
      <c r="L39" s="52">
        <f>(I39-H39)/H39</f>
        <v>-7.2750625820972636E-2</v>
      </c>
      <c r="N39" s="27">
        <f t="shared" ref="N39:N56" si="36">(H39/B39)*10</f>
        <v>5.3551469918995167</v>
      </c>
      <c r="O39" s="151">
        <f t="shared" ref="O39:O56" si="37">(I39/C39)*10</f>
        <v>4.6888321382968288</v>
      </c>
      <c r="P39" s="61">
        <f t="shared" si="8"/>
        <v>-0.12442512868658724</v>
      </c>
    </row>
    <row r="40" spans="1:16" ht="20.100000000000001" customHeight="1" x14ac:dyDescent="0.25">
      <c r="A40" s="38" t="s">
        <v>161</v>
      </c>
      <c r="B40" s="19">
        <v>64.459999999999994</v>
      </c>
      <c r="C40" s="140">
        <v>223.62999999999994</v>
      </c>
      <c r="D40" s="247">
        <f t="shared" si="32"/>
        <v>1.6787288954401382E-2</v>
      </c>
      <c r="E40" s="215">
        <f t="shared" si="33"/>
        <v>8.0781846029360754E-2</v>
      </c>
      <c r="F40" s="52">
        <f t="shared" ref="F40:F56" si="38">(C40-B40)/B40</f>
        <v>2.4692832764505117</v>
      </c>
      <c r="H40" s="19">
        <v>342.26500000000004</v>
      </c>
      <c r="I40" s="140">
        <v>134.76499999999999</v>
      </c>
      <c r="J40" s="247">
        <f t="shared" si="34"/>
        <v>0.18823651699884122</v>
      </c>
      <c r="K40" s="215">
        <f t="shared" si="35"/>
        <v>0.11341688078119749</v>
      </c>
      <c r="L40" s="52">
        <f t="shared" ref="L40:L56" si="39">(I40-H40)/H40</f>
        <v>-0.60625538690780545</v>
      </c>
      <c r="N40" s="27">
        <f t="shared" si="36"/>
        <v>53.097269624573393</v>
      </c>
      <c r="O40" s="152">
        <f t="shared" si="37"/>
        <v>6.0262487143943133</v>
      </c>
      <c r="P40" s="52">
        <f t="shared" si="8"/>
        <v>-0.8865054878150388</v>
      </c>
    </row>
    <row r="41" spans="1:16" ht="20.100000000000001" customHeight="1" x14ac:dyDescent="0.25">
      <c r="A41" s="38" t="s">
        <v>155</v>
      </c>
      <c r="B41" s="19">
        <v>748.08000000000027</v>
      </c>
      <c r="C41" s="140">
        <v>524.96000000000015</v>
      </c>
      <c r="D41" s="247">
        <f t="shared" si="32"/>
        <v>0.19482213963711748</v>
      </c>
      <c r="E41" s="215">
        <f t="shared" si="33"/>
        <v>0.18963125650213855</v>
      </c>
      <c r="F41" s="52">
        <f t="shared" si="38"/>
        <v>-0.29825687092289599</v>
      </c>
      <c r="H41" s="19">
        <v>222.13300000000004</v>
      </c>
      <c r="I41" s="140">
        <v>132.06199999999998</v>
      </c>
      <c r="J41" s="247">
        <f t="shared" si="34"/>
        <v>0.1221671577009148</v>
      </c>
      <c r="K41" s="215">
        <f t="shared" si="35"/>
        <v>0.11114206292232036</v>
      </c>
      <c r="L41" s="52">
        <f t="shared" si="39"/>
        <v>-0.40548230114390943</v>
      </c>
      <c r="N41" s="27">
        <f t="shared" si="36"/>
        <v>2.9693749331622281</v>
      </c>
      <c r="O41" s="152">
        <f t="shared" si="37"/>
        <v>2.5156583358732081</v>
      </c>
      <c r="P41" s="52">
        <f t="shared" si="8"/>
        <v>-0.15279868911866773</v>
      </c>
    </row>
    <row r="42" spans="1:16" ht="20.100000000000001" customHeight="1" x14ac:dyDescent="0.25">
      <c r="A42" s="38" t="s">
        <v>157</v>
      </c>
      <c r="B42" s="19">
        <v>407.62</v>
      </c>
      <c r="C42" s="140">
        <v>397.3</v>
      </c>
      <c r="D42" s="247">
        <f t="shared" si="32"/>
        <v>0.10615629419163966</v>
      </c>
      <c r="E42" s="215">
        <f t="shared" si="33"/>
        <v>0.14351664547451162</v>
      </c>
      <c r="F42" s="52">
        <f t="shared" ref="F42:F44" si="40">(C42-B42)/B42</f>
        <v>-2.5317697855846113E-2</v>
      </c>
      <c r="H42" s="19">
        <v>126.94800000000001</v>
      </c>
      <c r="I42" s="140">
        <v>119.589</v>
      </c>
      <c r="J42" s="247">
        <f t="shared" si="34"/>
        <v>6.9817975428305243E-2</v>
      </c>
      <c r="K42" s="215">
        <f t="shared" si="35"/>
        <v>0.10064491044219662</v>
      </c>
      <c r="L42" s="52">
        <f t="shared" ref="L42:L54" si="41">(I42-H42)/H42</f>
        <v>-5.7968617071556927E-2</v>
      </c>
      <c r="N42" s="27">
        <f t="shared" si="36"/>
        <v>3.1143712281046074</v>
      </c>
      <c r="O42" s="152">
        <f t="shared" si="37"/>
        <v>3.0100427888245656</v>
      </c>
      <c r="P42" s="52">
        <f t="shared" ref="P42:P45" si="42">(O42-N42)/N42</f>
        <v>-3.3499037731457501E-2</v>
      </c>
    </row>
    <row r="43" spans="1:16" ht="20.100000000000001" customHeight="1" x14ac:dyDescent="0.25">
      <c r="A43" s="38" t="s">
        <v>158</v>
      </c>
      <c r="B43" s="19">
        <v>763.81999999999994</v>
      </c>
      <c r="C43" s="140">
        <v>193.06</v>
      </c>
      <c r="D43" s="247">
        <f t="shared" si="32"/>
        <v>0.19892130079352877</v>
      </c>
      <c r="E43" s="215">
        <f t="shared" si="33"/>
        <v>6.9739047508958513E-2</v>
      </c>
      <c r="F43" s="52">
        <f t="shared" si="40"/>
        <v>-0.74724411510565325</v>
      </c>
      <c r="H43" s="19">
        <v>330.62799999999999</v>
      </c>
      <c r="I43" s="140">
        <v>93.149000000000001</v>
      </c>
      <c r="J43" s="247">
        <f t="shared" si="34"/>
        <v>0.18183648092061083</v>
      </c>
      <c r="K43" s="215">
        <f t="shared" si="35"/>
        <v>7.8393269972825044E-2</v>
      </c>
      <c r="L43" s="52">
        <f t="shared" si="41"/>
        <v>-0.71826645051235827</v>
      </c>
      <c r="N43" s="27">
        <f t="shared" si="36"/>
        <v>4.3286114529601214</v>
      </c>
      <c r="O43" s="152">
        <f t="shared" si="37"/>
        <v>4.8248730964467006</v>
      </c>
      <c r="P43" s="52">
        <f t="shared" si="42"/>
        <v>0.11464684434709671</v>
      </c>
    </row>
    <row r="44" spans="1:16" ht="20.100000000000001" customHeight="1" x14ac:dyDescent="0.25">
      <c r="A44" s="38" t="s">
        <v>162</v>
      </c>
      <c r="B44" s="19">
        <v>50.79</v>
      </c>
      <c r="C44" s="140">
        <v>57.940000000000005</v>
      </c>
      <c r="D44" s="247">
        <f t="shared" si="32"/>
        <v>1.3227216971673074E-2</v>
      </c>
      <c r="E44" s="215">
        <f t="shared" si="33"/>
        <v>2.0929661310831123E-2</v>
      </c>
      <c r="F44" s="52">
        <f t="shared" si="40"/>
        <v>0.14077574325654668</v>
      </c>
      <c r="H44" s="19">
        <v>41.978999999999992</v>
      </c>
      <c r="I44" s="140">
        <v>61.148000000000003</v>
      </c>
      <c r="J44" s="247">
        <f t="shared" si="34"/>
        <v>2.3087317567073332E-2</v>
      </c>
      <c r="K44" s="215">
        <f t="shared" si="35"/>
        <v>5.1461547330602646E-2</v>
      </c>
      <c r="L44" s="52">
        <f t="shared" si="41"/>
        <v>0.45663307844398426</v>
      </c>
      <c r="N44" s="27">
        <f t="shared" si="36"/>
        <v>8.2652096869462479</v>
      </c>
      <c r="O44" s="152">
        <f t="shared" si="37"/>
        <v>10.553676216775976</v>
      </c>
      <c r="P44" s="52">
        <f t="shared" si="42"/>
        <v>0.2768794279283735</v>
      </c>
    </row>
    <row r="45" spans="1:16" ht="20.100000000000001" customHeight="1" x14ac:dyDescent="0.25">
      <c r="A45" s="38" t="s">
        <v>165</v>
      </c>
      <c r="B45" s="19">
        <v>127.48999999999995</v>
      </c>
      <c r="C45" s="140">
        <v>107.88</v>
      </c>
      <c r="D45" s="247">
        <f t="shared" si="32"/>
        <v>3.320216364872218E-2</v>
      </c>
      <c r="E45" s="215">
        <f t="shared" si="33"/>
        <v>3.8969483296728703E-2</v>
      </c>
      <c r="F45" s="52">
        <f t="shared" ref="F45:F54" si="43">(C45-B45)/B45</f>
        <v>-0.15381598556749521</v>
      </c>
      <c r="H45" s="19">
        <v>63.964999999999982</v>
      </c>
      <c r="I45" s="140">
        <v>59.094999999999985</v>
      </c>
      <c r="J45" s="247">
        <f t="shared" si="34"/>
        <v>3.5179024468849796E-2</v>
      </c>
      <c r="K45" s="215">
        <f t="shared" si="35"/>
        <v>4.9733762993098091E-2</v>
      </c>
      <c r="L45" s="52">
        <f t="shared" si="41"/>
        <v>-7.613538653951378E-2</v>
      </c>
      <c r="N45" s="27">
        <f t="shared" si="36"/>
        <v>5.0172562553925806</v>
      </c>
      <c r="O45" s="152">
        <f t="shared" si="37"/>
        <v>5.4778457545420824</v>
      </c>
      <c r="P45" s="52">
        <f t="shared" si="42"/>
        <v>9.1801071283623831E-2</v>
      </c>
    </row>
    <row r="46" spans="1:16" ht="20.100000000000001" customHeight="1" x14ac:dyDescent="0.25">
      <c r="A46" s="38" t="s">
        <v>164</v>
      </c>
      <c r="B46" s="19">
        <v>100.4</v>
      </c>
      <c r="C46" s="140">
        <v>59.12</v>
      </c>
      <c r="D46" s="247">
        <f t="shared" si="32"/>
        <v>2.6147127071391545E-2</v>
      </c>
      <c r="E46" s="215">
        <f t="shared" si="33"/>
        <v>2.1355912611258816E-2</v>
      </c>
      <c r="F46" s="52">
        <f t="shared" si="43"/>
        <v>-0.41115537848605582</v>
      </c>
      <c r="H46" s="19">
        <v>46.661999999999999</v>
      </c>
      <c r="I46" s="140">
        <v>33.460999999999999</v>
      </c>
      <c r="J46" s="247">
        <f t="shared" si="34"/>
        <v>2.5662841237637294E-2</v>
      </c>
      <c r="K46" s="215">
        <f t="shared" si="35"/>
        <v>2.8160444090228543E-2</v>
      </c>
      <c r="L46" s="52">
        <f t="shared" si="41"/>
        <v>-0.28290686211478294</v>
      </c>
      <c r="N46" s="27">
        <f t="shared" ref="N46:N55" si="44">(H46/B46)*10</f>
        <v>4.6476095617529882</v>
      </c>
      <c r="O46" s="152">
        <f t="shared" ref="O46:O55" si="45">(I46/C46)*10</f>
        <v>5.6598443843031117</v>
      </c>
      <c r="P46" s="52">
        <f t="shared" ref="P46:P55" si="46">(O46-N46)/N46</f>
        <v>0.21779687151007757</v>
      </c>
    </row>
    <row r="47" spans="1:16" ht="20.100000000000001" customHeight="1" x14ac:dyDescent="0.25">
      <c r="A47" s="38" t="s">
        <v>156</v>
      </c>
      <c r="B47" s="19">
        <v>18.190000000000001</v>
      </c>
      <c r="C47" s="140">
        <v>88.09</v>
      </c>
      <c r="D47" s="247">
        <f t="shared" si="32"/>
        <v>4.7372135600459381E-3</v>
      </c>
      <c r="E47" s="215">
        <f t="shared" si="33"/>
        <v>3.1820743266674376E-2</v>
      </c>
      <c r="F47" s="52">
        <f t="shared" si="43"/>
        <v>3.8427707531610777</v>
      </c>
      <c r="H47" s="19">
        <v>7.4120000000000008</v>
      </c>
      <c r="I47" s="140">
        <v>27.100999999999999</v>
      </c>
      <c r="J47" s="247">
        <f t="shared" si="34"/>
        <v>4.0764000525774216E-3</v>
      </c>
      <c r="K47" s="215">
        <f t="shared" si="35"/>
        <v>2.2807931481105877E-2</v>
      </c>
      <c r="L47" s="52">
        <f t="shared" si="41"/>
        <v>2.6563680518078789</v>
      </c>
      <c r="N47" s="27">
        <f t="shared" si="44"/>
        <v>4.0747663551401869</v>
      </c>
      <c r="O47" s="152">
        <f t="shared" si="45"/>
        <v>3.0765126575093653</v>
      </c>
      <c r="P47" s="52">
        <f t="shared" si="46"/>
        <v>-0.24498427900572917</v>
      </c>
    </row>
    <row r="48" spans="1:16" ht="20.100000000000001" customHeight="1" x14ac:dyDescent="0.25">
      <c r="A48" s="38" t="s">
        <v>170</v>
      </c>
      <c r="B48" s="19">
        <v>69.830000000000013</v>
      </c>
      <c r="C48" s="140">
        <v>51.629999999999995</v>
      </c>
      <c r="D48" s="247">
        <f t="shared" si="32"/>
        <v>1.8185795651347328E-2</v>
      </c>
      <c r="E48" s="215">
        <f t="shared" si="33"/>
        <v>1.8650300543289793E-2</v>
      </c>
      <c r="F48" s="52">
        <f t="shared" si="43"/>
        <v>-0.26063296577402284</v>
      </c>
      <c r="H48" s="19">
        <v>32.648999999999994</v>
      </c>
      <c r="I48" s="140">
        <v>25.956000000000007</v>
      </c>
      <c r="J48" s="247">
        <f t="shared" si="34"/>
        <v>1.7956069254803048E-2</v>
      </c>
      <c r="K48" s="215">
        <f t="shared" si="35"/>
        <v>2.1844310893457227E-2</v>
      </c>
      <c r="L48" s="52">
        <f t="shared" ref="L48:L52" si="47">(I48-H48)/H48</f>
        <v>-0.20499862170357402</v>
      </c>
      <c r="N48" s="27">
        <f t="shared" ref="N48" si="48">(H48/B48)*10</f>
        <v>4.6754976371187151</v>
      </c>
      <c r="O48" s="152">
        <f t="shared" ref="O48" si="49">(I48/C48)*10</f>
        <v>5.0273097036606638</v>
      </c>
      <c r="P48" s="52">
        <f t="shared" ref="P48" si="50">(O48-N48)/N48</f>
        <v>7.5245908317633864E-2</v>
      </c>
    </row>
    <row r="49" spans="1:16" ht="20.100000000000001" customHeight="1" x14ac:dyDescent="0.25">
      <c r="A49" s="38" t="s">
        <v>171</v>
      </c>
      <c r="B49" s="19">
        <v>40.51</v>
      </c>
      <c r="C49" s="140">
        <v>45.019999999999989</v>
      </c>
      <c r="D49" s="247">
        <f t="shared" si="32"/>
        <v>1.0550001171932982E-2</v>
      </c>
      <c r="E49" s="215">
        <f t="shared" si="33"/>
        <v>1.6262570801063459E-2</v>
      </c>
      <c r="F49" s="52">
        <f t="shared" si="43"/>
        <v>0.11133053567020466</v>
      </c>
      <c r="H49" s="19">
        <v>17.058</v>
      </c>
      <c r="I49" s="140">
        <v>19.907</v>
      </c>
      <c r="J49" s="247">
        <f t="shared" si="34"/>
        <v>9.3814398403758298E-3</v>
      </c>
      <c r="K49" s="215">
        <f t="shared" si="35"/>
        <v>1.6753532784560522E-2</v>
      </c>
      <c r="L49" s="52">
        <f t="shared" si="47"/>
        <v>0.16701840778520344</v>
      </c>
      <c r="N49" s="27">
        <f t="shared" ref="N49:N50" si="51">(H49/B49)*10</f>
        <v>4.2108121451493457</v>
      </c>
      <c r="O49" s="152">
        <f t="shared" ref="O49:O50" si="52">(I49/C49)*10</f>
        <v>4.4218125277654385</v>
      </c>
      <c r="P49" s="52">
        <f t="shared" ref="P49:P50" si="53">(O49-N49)/N49</f>
        <v>5.0109189235419883E-2</v>
      </c>
    </row>
    <row r="50" spans="1:16" ht="20.100000000000001" customHeight="1" x14ac:dyDescent="0.25">
      <c r="A50" s="38" t="s">
        <v>160</v>
      </c>
      <c r="B50" s="19">
        <v>74.389999999999972</v>
      </c>
      <c r="C50" s="140">
        <v>49.61</v>
      </c>
      <c r="D50" s="247">
        <f t="shared" si="32"/>
        <v>1.9373354410765101E-2</v>
      </c>
      <c r="E50" s="215">
        <f t="shared" si="33"/>
        <v>1.7920616113744077E-2</v>
      </c>
      <c r="F50" s="52">
        <f t="shared" si="43"/>
        <v>-0.33310928888291413</v>
      </c>
      <c r="H50" s="19">
        <v>28.861999999999998</v>
      </c>
      <c r="I50" s="140">
        <v>19.902000000000001</v>
      </c>
      <c r="J50" s="247">
        <f t="shared" si="34"/>
        <v>1.5873321413584662E-2</v>
      </c>
      <c r="K50" s="215">
        <f t="shared" si="35"/>
        <v>1.6749324834396118E-2</v>
      </c>
      <c r="L50" s="52">
        <f t="shared" si="47"/>
        <v>-0.31044279675698144</v>
      </c>
      <c r="N50" s="27">
        <f t="shared" si="51"/>
        <v>3.8798225567952693</v>
      </c>
      <c r="O50" s="152">
        <f t="shared" si="52"/>
        <v>4.0116911912920781</v>
      </c>
      <c r="P50" s="52">
        <f t="shared" si="53"/>
        <v>3.3988315848581523E-2</v>
      </c>
    </row>
    <row r="51" spans="1:16" ht="20.100000000000001" customHeight="1" x14ac:dyDescent="0.25">
      <c r="A51" s="38" t="s">
        <v>174</v>
      </c>
      <c r="B51" s="19">
        <v>42.379999999999995</v>
      </c>
      <c r="C51" s="140">
        <v>31.289999999999996</v>
      </c>
      <c r="D51" s="247">
        <f t="shared" si="32"/>
        <v>1.1037004435115275E-2</v>
      </c>
      <c r="E51" s="215">
        <f t="shared" si="33"/>
        <v>1.1302884059646284E-2</v>
      </c>
      <c r="F51" s="52">
        <f t="shared" si="43"/>
        <v>-0.26168003775365739</v>
      </c>
      <c r="H51" s="19">
        <v>18.280999999999999</v>
      </c>
      <c r="I51" s="140">
        <v>19.062999999999999</v>
      </c>
      <c r="J51" s="247">
        <f t="shared" si="34"/>
        <v>1.0054056848511581E-2</v>
      </c>
      <c r="K51" s="215">
        <f t="shared" si="35"/>
        <v>1.6043230796809024E-2</v>
      </c>
      <c r="L51" s="52">
        <f t="shared" si="47"/>
        <v>4.2776653355943335E-2</v>
      </c>
      <c r="N51" s="27">
        <f t="shared" ref="N51" si="54">(H51/B51)*10</f>
        <v>4.3135913166588011</v>
      </c>
      <c r="O51" s="152">
        <f t="shared" ref="O51" si="55">(I51/C51)*10</f>
        <v>6.0923617769255358</v>
      </c>
      <c r="P51" s="52">
        <f t="shared" ref="P51" si="56">(O51-N51)/N51</f>
        <v>0.41236416009028071</v>
      </c>
    </row>
    <row r="52" spans="1:16" ht="20.100000000000001" customHeight="1" x14ac:dyDescent="0.25">
      <c r="A52" s="38" t="s">
        <v>163</v>
      </c>
      <c r="B52" s="19">
        <v>4.8199999999999994</v>
      </c>
      <c r="C52" s="140">
        <v>36.929999999999993</v>
      </c>
      <c r="D52" s="247">
        <f t="shared" si="32"/>
        <v>1.2552704430687971E-3</v>
      </c>
      <c r="E52" s="215">
        <f t="shared" si="33"/>
        <v>1.3340220783724424E-2</v>
      </c>
      <c r="F52" s="52">
        <f t="shared" si="43"/>
        <v>6.6618257261410783</v>
      </c>
      <c r="H52" s="19">
        <v>4.0019999999999998</v>
      </c>
      <c r="I52" s="140">
        <v>16.393000000000001</v>
      </c>
      <c r="J52" s="247">
        <f t="shared" si="34"/>
        <v>2.2009920413403722E-3</v>
      </c>
      <c r="K52" s="215">
        <f t="shared" si="35"/>
        <v>1.3796185409016962E-2</v>
      </c>
      <c r="L52" s="52">
        <f t="shared" si="47"/>
        <v>3.0962018990504752</v>
      </c>
      <c r="N52" s="27">
        <f t="shared" ref="N52" si="57">(H52/B52)*10</f>
        <v>8.3029045643153534</v>
      </c>
      <c r="O52" s="152">
        <f t="shared" ref="O52" si="58">(I52/C52)*10</f>
        <v>4.4389385323585175</v>
      </c>
      <c r="P52" s="52">
        <f t="shared" ref="P52" si="59">(O52-N52)/N52</f>
        <v>-0.46537521924117808</v>
      </c>
    </row>
    <row r="53" spans="1:16" ht="20.100000000000001" customHeight="1" x14ac:dyDescent="0.25">
      <c r="A53" s="38" t="s">
        <v>169</v>
      </c>
      <c r="B53" s="19">
        <v>12.18</v>
      </c>
      <c r="C53" s="140">
        <v>12.83</v>
      </c>
      <c r="D53" s="247">
        <f t="shared" si="32"/>
        <v>3.1720319494975002E-3</v>
      </c>
      <c r="E53" s="215">
        <f t="shared" si="33"/>
        <v>4.6345798173621552E-3</v>
      </c>
      <c r="F53" s="52">
        <f t="shared" si="43"/>
        <v>5.336617405582926E-2</v>
      </c>
      <c r="H53" s="19">
        <v>7.0640000000000001</v>
      </c>
      <c r="I53" s="140">
        <v>8.2050000000000001</v>
      </c>
      <c r="J53" s="247">
        <f t="shared" si="34"/>
        <v>3.8850094402869541E-3</v>
      </c>
      <c r="K53" s="215">
        <f t="shared" si="35"/>
        <v>6.9052462197879676E-3</v>
      </c>
      <c r="L53" s="52">
        <f t="shared" ref="L53" si="60">(I53-H53)/H53</f>
        <v>0.16152321630804078</v>
      </c>
      <c r="N53" s="27">
        <f t="shared" ref="N53" si="61">(H53/B53)*10</f>
        <v>5.7996715927750406</v>
      </c>
      <c r="O53" s="152">
        <f t="shared" ref="O53" si="62">(I53/C53)*10</f>
        <v>6.3951675759937645</v>
      </c>
      <c r="P53" s="52">
        <f t="shared" ref="P53" si="63">(O53-N53)/N53</f>
        <v>0.10267753504535755</v>
      </c>
    </row>
    <row r="54" spans="1:16" ht="20.100000000000001" customHeight="1" x14ac:dyDescent="0.25">
      <c r="A54" s="38" t="s">
        <v>176</v>
      </c>
      <c r="B54" s="19">
        <v>31.969999999999995</v>
      </c>
      <c r="C54" s="140">
        <v>18.72</v>
      </c>
      <c r="D54" s="247">
        <f t="shared" si="32"/>
        <v>8.3259327935496768E-3</v>
      </c>
      <c r="E54" s="215">
        <f t="shared" si="33"/>
        <v>6.762224020344469E-3</v>
      </c>
      <c r="F54" s="52">
        <f t="shared" si="43"/>
        <v>-0.41445104785736625</v>
      </c>
      <c r="H54" s="19">
        <v>10.754</v>
      </c>
      <c r="I54" s="140">
        <v>6.8329999999999993</v>
      </c>
      <c r="J54" s="247">
        <f t="shared" si="34"/>
        <v>5.9144098981944934E-3</v>
      </c>
      <c r="K54" s="215">
        <f t="shared" si="35"/>
        <v>5.750584694675342E-3</v>
      </c>
      <c r="L54" s="52">
        <f t="shared" si="41"/>
        <v>-0.3646085177608332</v>
      </c>
      <c r="N54" s="27">
        <f t="shared" ref="N54" si="64">(H54/B54)*10</f>
        <v>3.3637785423834847</v>
      </c>
      <c r="O54" s="152">
        <f t="shared" ref="O54" si="65">(I54/C54)*10</f>
        <v>3.6501068376068373</v>
      </c>
      <c r="P54" s="52">
        <f t="shared" ref="P54" si="66">(O54-N54)/N54</f>
        <v>8.5121030298405995E-2</v>
      </c>
    </row>
    <row r="55" spans="1:16" ht="20.100000000000001" customHeight="1" thickBot="1" x14ac:dyDescent="0.3">
      <c r="A55" s="8" t="s">
        <v>17</v>
      </c>
      <c r="B55" s="19">
        <f>B56-SUM(B39:B54)</f>
        <v>513.79000000000087</v>
      </c>
      <c r="C55" s="140">
        <f>C56-SUM(C39:C54)</f>
        <v>55.829999999999472</v>
      </c>
      <c r="D55" s="247">
        <f t="shared" si="32"/>
        <v>0.13380609978097893</v>
      </c>
      <c r="E55" s="215">
        <f t="shared" si="33"/>
        <v>2.0167466188879709E-2</v>
      </c>
      <c r="F55" s="52">
        <f t="shared" ref="F55" si="67">(C55-B55)/B55</f>
        <v>-0.8913369275384897</v>
      </c>
      <c r="H55" s="19">
        <f>H56-SUM(H39:H54)</f>
        <v>105.75</v>
      </c>
      <c r="I55" s="140">
        <f>I56-SUM(I39:I54)</f>
        <v>29.702000000000226</v>
      </c>
      <c r="J55" s="247">
        <f t="shared" si="34"/>
        <v>5.8159647269301444E-2</v>
      </c>
      <c r="K55" s="215">
        <f t="shared" si="35"/>
        <v>2.4996907156629347E-2</v>
      </c>
      <c r="L55" s="52">
        <f t="shared" ref="L55" si="68">(I55-H55)/H55</f>
        <v>-0.71913002364065981</v>
      </c>
      <c r="N55" s="27">
        <f t="shared" si="44"/>
        <v>2.0582339087954189</v>
      </c>
      <c r="O55" s="152">
        <f t="shared" si="45"/>
        <v>5.3200788106753549</v>
      </c>
      <c r="P55" s="52">
        <f t="shared" si="46"/>
        <v>1.5847785268433996</v>
      </c>
    </row>
    <row r="56" spans="1:16" ht="26.25" customHeight="1" thickBot="1" x14ac:dyDescent="0.3">
      <c r="A56" s="12" t="s">
        <v>18</v>
      </c>
      <c r="B56" s="17">
        <v>3839.8100000000013</v>
      </c>
      <c r="C56" s="145">
        <v>2768.3199999999997</v>
      </c>
      <c r="D56" s="253">
        <f>SUM(D39:D55)</f>
        <v>1</v>
      </c>
      <c r="E56" s="254">
        <f>SUM(E39:E55)</f>
        <v>0.99999999999999967</v>
      </c>
      <c r="F56" s="57">
        <f t="shared" si="38"/>
        <v>-0.27904766121240404</v>
      </c>
      <c r="G56" s="1"/>
      <c r="H56" s="17">
        <v>1818.271</v>
      </c>
      <c r="I56" s="145">
        <v>1188.2270000000003</v>
      </c>
      <c r="J56" s="253">
        <f>SUM(J39:J55)</f>
        <v>1</v>
      </c>
      <c r="K56" s="254">
        <f>SUM(K39:K55)</f>
        <v>0.99999999999999978</v>
      </c>
      <c r="L56" s="57">
        <f t="shared" si="39"/>
        <v>-0.34650720382165234</v>
      </c>
      <c r="M56" s="1"/>
      <c r="N56" s="29">
        <f t="shared" si="36"/>
        <v>4.7353150286081842</v>
      </c>
      <c r="O56" s="146">
        <f t="shared" si="37"/>
        <v>4.2922313894347495</v>
      </c>
      <c r="P56" s="57">
        <f t="shared" si="8"/>
        <v>-9.3570044758704687E-2</v>
      </c>
    </row>
    <row r="58" spans="1:16" ht="15.75" thickBot="1" x14ac:dyDescent="0.3"/>
    <row r="59" spans="1:16" x14ac:dyDescent="0.25">
      <c r="A59" s="372" t="s">
        <v>15</v>
      </c>
      <c r="B59" s="366" t="s">
        <v>1</v>
      </c>
      <c r="C59" s="358"/>
      <c r="D59" s="366" t="s">
        <v>104</v>
      </c>
      <c r="E59" s="358"/>
      <c r="F59" s="130" t="s">
        <v>0</v>
      </c>
      <c r="H59" s="375" t="s">
        <v>19</v>
      </c>
      <c r="I59" s="376"/>
      <c r="J59" s="366" t="s">
        <v>104</v>
      </c>
      <c r="K59" s="359"/>
      <c r="L59" s="130" t="s">
        <v>0</v>
      </c>
      <c r="N59" s="357" t="s">
        <v>22</v>
      </c>
      <c r="O59" s="358"/>
      <c r="P59" s="130" t="s">
        <v>0</v>
      </c>
    </row>
    <row r="60" spans="1:16" x14ac:dyDescent="0.25">
      <c r="A60" s="373"/>
      <c r="B60" s="367" t="str">
        <f>B5</f>
        <v>jan-set</v>
      </c>
      <c r="C60" s="361"/>
      <c r="D60" s="367" t="str">
        <f>B5</f>
        <v>jan-set</v>
      </c>
      <c r="E60" s="361"/>
      <c r="F60" s="131" t="str">
        <f>F37</f>
        <v>2024/2023</v>
      </c>
      <c r="H60" s="355" t="str">
        <f>B5</f>
        <v>jan-set</v>
      </c>
      <c r="I60" s="361"/>
      <c r="J60" s="367" t="str">
        <f>B5</f>
        <v>jan-set</v>
      </c>
      <c r="K60" s="356"/>
      <c r="L60" s="131" t="str">
        <f>L37</f>
        <v>2024/2023</v>
      </c>
      <c r="N60" s="355" t="str">
        <f>B5</f>
        <v>jan-set</v>
      </c>
      <c r="O60" s="356"/>
      <c r="P60" s="131" t="str">
        <f>P37</f>
        <v>2024/2023</v>
      </c>
    </row>
    <row r="61" spans="1:16" ht="19.5" customHeight="1" thickBot="1" x14ac:dyDescent="0.3">
      <c r="A61" s="374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187</v>
      </c>
      <c r="B62" s="39">
        <v>1537.1500000000005</v>
      </c>
      <c r="C62" s="147">
        <v>1409.97</v>
      </c>
      <c r="D62" s="247">
        <f t="shared" ref="D62:D83" si="69">B62/$B$84</f>
        <v>0.19818747711461004</v>
      </c>
      <c r="E62" s="246">
        <f t="shared" ref="E62:E83" si="70">C62/$C$84</f>
        <v>0.16439348008581284</v>
      </c>
      <c r="F62" s="52">
        <f t="shared" ref="F62:F83" si="71">(C62-B62)/B62</f>
        <v>-8.2737533747520062E-2</v>
      </c>
      <c r="H62" s="19">
        <v>908.30400000000009</v>
      </c>
      <c r="I62" s="147">
        <v>967.15199999999993</v>
      </c>
      <c r="J62" s="245">
        <f t="shared" ref="J62:J84" si="72">H62/$H$84</f>
        <v>0.19054184087822973</v>
      </c>
      <c r="K62" s="246">
        <f t="shared" ref="K62:K84" si="73">I62/$I$84</f>
        <v>0.17522710719604598</v>
      </c>
      <c r="L62" s="52">
        <f t="shared" ref="L62:L74" si="74">(I62-H62)/H62</f>
        <v>6.4788881255614675E-2</v>
      </c>
      <c r="N62" s="40">
        <f t="shared" ref="N62" si="75">(H62/B62)*10</f>
        <v>5.9090134339524427</v>
      </c>
      <c r="O62" s="143">
        <f t="shared" ref="O62" si="76">(I62/C62)*10</f>
        <v>6.8593799868082295</v>
      </c>
      <c r="P62" s="52">
        <f t="shared" ref="P62" si="77">(O62-N62)/N62</f>
        <v>0.16083337150582547</v>
      </c>
    </row>
    <row r="63" spans="1:16" ht="20.100000000000001" customHeight="1" x14ac:dyDescent="0.25">
      <c r="A63" s="38" t="s">
        <v>192</v>
      </c>
      <c r="B63" s="19">
        <v>416.81</v>
      </c>
      <c r="C63" s="140">
        <v>1498.0299999999997</v>
      </c>
      <c r="D63" s="247">
        <f t="shared" si="69"/>
        <v>5.3740052913600227E-2</v>
      </c>
      <c r="E63" s="215">
        <f t="shared" si="70"/>
        <v>0.17466071262009131</v>
      </c>
      <c r="F63" s="52">
        <f t="shared" si="71"/>
        <v>2.5940356517358025</v>
      </c>
      <c r="H63" s="19">
        <v>156.49799999999999</v>
      </c>
      <c r="I63" s="140">
        <v>899.73100000000022</v>
      </c>
      <c r="J63" s="214">
        <f t="shared" si="72"/>
        <v>3.2829776169389535E-2</v>
      </c>
      <c r="K63" s="215">
        <f t="shared" si="73"/>
        <v>0.16301187443608212</v>
      </c>
      <c r="L63" s="52">
        <f t="shared" si="74"/>
        <v>4.7491533438127016</v>
      </c>
      <c r="N63" s="40">
        <f t="shared" ref="N63:N64" si="78">(H63/B63)*10</f>
        <v>3.7546603968234926</v>
      </c>
      <c r="O63" s="143">
        <f t="shared" ref="O63:O64" si="79">(I63/C63)*10</f>
        <v>6.0060946710012511</v>
      </c>
      <c r="P63" s="52">
        <f t="shared" si="8"/>
        <v>0.59963726042507348</v>
      </c>
    </row>
    <row r="64" spans="1:16" ht="20.100000000000001" customHeight="1" x14ac:dyDescent="0.25">
      <c r="A64" s="38" t="s">
        <v>188</v>
      </c>
      <c r="B64" s="19">
        <v>741.03</v>
      </c>
      <c r="C64" s="140">
        <v>686.1500000000002</v>
      </c>
      <c r="D64" s="247">
        <f t="shared" si="69"/>
        <v>9.5542312829742987E-2</v>
      </c>
      <c r="E64" s="215">
        <f t="shared" si="70"/>
        <v>8.000069956160806E-2</v>
      </c>
      <c r="F64" s="52">
        <f t="shared" si="71"/>
        <v>-7.40590799292873E-2</v>
      </c>
      <c r="H64" s="19">
        <v>802.31500000000005</v>
      </c>
      <c r="I64" s="140">
        <v>859.30100000000016</v>
      </c>
      <c r="J64" s="214">
        <f t="shared" si="72"/>
        <v>0.16830772193474527</v>
      </c>
      <c r="K64" s="215">
        <f t="shared" si="73"/>
        <v>0.1556868294132355</v>
      </c>
      <c r="L64" s="52">
        <f t="shared" si="74"/>
        <v>7.1026965717953791E-2</v>
      </c>
      <c r="N64" s="40">
        <f t="shared" si="78"/>
        <v>10.82702454691443</v>
      </c>
      <c r="O64" s="143">
        <f t="shared" si="79"/>
        <v>12.523515266341178</v>
      </c>
      <c r="P64" s="52">
        <f t="shared" si="8"/>
        <v>0.15669039190552381</v>
      </c>
    </row>
    <row r="65" spans="1:16" ht="20.100000000000001" customHeight="1" x14ac:dyDescent="0.25">
      <c r="A65" s="38" t="s">
        <v>191</v>
      </c>
      <c r="B65" s="19">
        <v>1113.45</v>
      </c>
      <c r="C65" s="140">
        <v>620.08000000000004</v>
      </c>
      <c r="D65" s="247">
        <f t="shared" si="69"/>
        <v>0.14355908427496503</v>
      </c>
      <c r="E65" s="215">
        <f t="shared" si="70"/>
        <v>7.2297360320865575E-2</v>
      </c>
      <c r="F65" s="52">
        <f t="shared" si="71"/>
        <v>-0.44310027392339124</v>
      </c>
      <c r="H65" s="19">
        <v>635.48900000000003</v>
      </c>
      <c r="I65" s="140">
        <v>514.38299999999992</v>
      </c>
      <c r="J65" s="214">
        <f t="shared" si="72"/>
        <v>0.13331136262514018</v>
      </c>
      <c r="K65" s="215">
        <f t="shared" si="73"/>
        <v>9.3195118327650373E-2</v>
      </c>
      <c r="L65" s="52">
        <f t="shared" si="74"/>
        <v>-0.19057135528703109</v>
      </c>
      <c r="N65" s="40">
        <f t="shared" ref="N65:N67" si="80">(H65/B65)*10</f>
        <v>5.707386950469262</v>
      </c>
      <c r="O65" s="143">
        <f t="shared" ref="O65:O67" si="81">(I65/C65)*10</f>
        <v>8.2954296219842583</v>
      </c>
      <c r="P65" s="52">
        <f t="shared" ref="P65:P67" si="82">(O65-N65)/N65</f>
        <v>0.45345491622960787</v>
      </c>
    </row>
    <row r="66" spans="1:16" ht="20.100000000000001" customHeight="1" x14ac:dyDescent="0.25">
      <c r="A66" s="38" t="s">
        <v>194</v>
      </c>
      <c r="B66" s="19">
        <v>85.47999999999999</v>
      </c>
      <c r="C66" s="140">
        <v>74.670000000000016</v>
      </c>
      <c r="D66" s="247">
        <f t="shared" si="69"/>
        <v>1.1021088081031038E-2</v>
      </c>
      <c r="E66" s="215">
        <f t="shared" si="70"/>
        <v>8.7060442122936284E-3</v>
      </c>
      <c r="F66" s="52">
        <f>(C65-B65)/B65</f>
        <v>-0.44310027392339124</v>
      </c>
      <c r="H66" s="19">
        <v>392.48100000000005</v>
      </c>
      <c r="I66" s="140">
        <v>372.57500000000005</v>
      </c>
      <c r="J66" s="214">
        <f t="shared" si="72"/>
        <v>8.2333725547535278E-2</v>
      </c>
      <c r="K66" s="215">
        <f t="shared" si="73"/>
        <v>6.7502563675168784E-2</v>
      </c>
      <c r="L66" s="52">
        <f t="shared" si="74"/>
        <v>-5.0718378724065635E-2</v>
      </c>
      <c r="N66" s="40">
        <f t="shared" ref="N66" si="83">(H66/B66)*10</f>
        <v>45.914950865699595</v>
      </c>
      <c r="O66" s="143">
        <f t="shared" ref="O66" si="84">(I66/C66)*10</f>
        <v>49.896209990625415</v>
      </c>
      <c r="P66" s="52">
        <f t="shared" ref="P66" si="85">(O66-N66)/N66</f>
        <v>8.6709427971967817E-2</v>
      </c>
    </row>
    <row r="67" spans="1:16" ht="20.100000000000001" customHeight="1" x14ac:dyDescent="0.25">
      <c r="A67" s="38" t="s">
        <v>189</v>
      </c>
      <c r="B67" s="19">
        <v>512.48000000000025</v>
      </c>
      <c r="C67" s="140">
        <v>535.68999999999994</v>
      </c>
      <c r="D67" s="247">
        <f t="shared" si="69"/>
        <v>6.6074955776401378E-2</v>
      </c>
      <c r="E67" s="215">
        <f t="shared" si="70"/>
        <v>6.2458026303516434E-2</v>
      </c>
      <c r="F67" s="52">
        <f t="shared" si="71"/>
        <v>4.528957227599064E-2</v>
      </c>
      <c r="H67" s="19">
        <v>238.92100000000008</v>
      </c>
      <c r="I67" s="140">
        <v>263.90999999999997</v>
      </c>
      <c r="J67" s="214">
        <f t="shared" si="72"/>
        <v>5.0120275991812804E-2</v>
      </c>
      <c r="K67" s="215">
        <f t="shared" si="73"/>
        <v>4.7814806628232676E-2</v>
      </c>
      <c r="L67" s="52">
        <f t="shared" si="74"/>
        <v>0.10459105729508868</v>
      </c>
      <c r="N67" s="40">
        <f t="shared" si="80"/>
        <v>4.6620551045894469</v>
      </c>
      <c r="O67" s="143">
        <f t="shared" si="81"/>
        <v>4.9265433366312603</v>
      </c>
      <c r="P67" s="52">
        <f t="shared" si="82"/>
        <v>5.6732111935237396E-2</v>
      </c>
    </row>
    <row r="68" spans="1:16" ht="20.100000000000001" customHeight="1" x14ac:dyDescent="0.25">
      <c r="A68" s="38" t="s">
        <v>190</v>
      </c>
      <c r="B68" s="19">
        <v>482.68</v>
      </c>
      <c r="C68" s="140">
        <v>518.9799999999999</v>
      </c>
      <c r="D68" s="247">
        <f t="shared" si="69"/>
        <v>6.2232788897427026E-2</v>
      </c>
      <c r="E68" s="215">
        <f t="shared" si="70"/>
        <v>6.0509747225072255E-2</v>
      </c>
      <c r="F68" s="52">
        <f t="shared" si="71"/>
        <v>7.5205104831358033E-2</v>
      </c>
      <c r="H68" s="19">
        <v>237.55600000000001</v>
      </c>
      <c r="I68" s="140">
        <v>232.83200000000002</v>
      </c>
      <c r="J68" s="214">
        <f t="shared" si="72"/>
        <v>4.983392955625951E-2</v>
      </c>
      <c r="K68" s="215">
        <f t="shared" si="73"/>
        <v>4.2184142536715825E-2</v>
      </c>
      <c r="L68" s="52">
        <f t="shared" si="74"/>
        <v>-1.9885837444644585E-2</v>
      </c>
      <c r="N68" s="40">
        <f t="shared" ref="N68:N69" si="86">(H68/B68)*10</f>
        <v>4.9216043755697356</v>
      </c>
      <c r="O68" s="143">
        <f t="shared" ref="O68:O69" si="87">(I68/C68)*10</f>
        <v>4.4863385872287962</v>
      </c>
      <c r="P68" s="52">
        <f t="shared" ref="P68:P69" si="88">(O68-N68)/N68</f>
        <v>-8.843981659752001E-2</v>
      </c>
    </row>
    <row r="69" spans="1:16" ht="20.100000000000001" customHeight="1" x14ac:dyDescent="0.25">
      <c r="A69" s="38" t="s">
        <v>196</v>
      </c>
      <c r="B69" s="19">
        <v>573.50000000000011</v>
      </c>
      <c r="C69" s="140">
        <v>403.85999999999996</v>
      </c>
      <c r="D69" s="247">
        <f t="shared" si="69"/>
        <v>7.3942372654086361E-2</v>
      </c>
      <c r="E69" s="215">
        <f t="shared" si="70"/>
        <v>4.7087491838447883E-2</v>
      </c>
      <c r="F69" s="52">
        <f t="shared" si="71"/>
        <v>-0.29579773321708824</v>
      </c>
      <c r="H69" s="19">
        <v>295.85200000000009</v>
      </c>
      <c r="I69" s="140">
        <v>199.989</v>
      </c>
      <c r="J69" s="214">
        <f t="shared" si="72"/>
        <v>6.2063125019273316E-2</v>
      </c>
      <c r="K69" s="215">
        <f t="shared" si="73"/>
        <v>3.6233698468317331E-2</v>
      </c>
      <c r="L69" s="52">
        <f t="shared" si="74"/>
        <v>-0.3240234982356045</v>
      </c>
      <c r="N69" s="40">
        <f t="shared" si="86"/>
        <v>5.1587096774193553</v>
      </c>
      <c r="O69" s="143">
        <f t="shared" si="87"/>
        <v>4.9519387906700345</v>
      </c>
      <c r="P69" s="52">
        <f t="shared" si="88"/>
        <v>-4.0081900257809798E-2</v>
      </c>
    </row>
    <row r="70" spans="1:16" ht="20.100000000000001" customHeight="1" x14ac:dyDescent="0.25">
      <c r="A70" s="38" t="s">
        <v>193</v>
      </c>
      <c r="B70" s="19">
        <v>269.92</v>
      </c>
      <c r="C70" s="140">
        <v>262.76</v>
      </c>
      <c r="D70" s="247">
        <f t="shared" si="69"/>
        <v>3.4801264562843923E-2</v>
      </c>
      <c r="E70" s="215">
        <f t="shared" si="70"/>
        <v>3.0636134688928261E-2</v>
      </c>
      <c r="F70" s="52">
        <f t="shared" si="71"/>
        <v>-2.6526378186129313E-2</v>
      </c>
      <c r="H70" s="19">
        <v>191.09</v>
      </c>
      <c r="I70" s="140">
        <v>182.785</v>
      </c>
      <c r="J70" s="214">
        <f t="shared" si="72"/>
        <v>4.0086403201374118E-2</v>
      </c>
      <c r="K70" s="215">
        <f t="shared" si="73"/>
        <v>3.3116704291392941E-2</v>
      </c>
      <c r="L70" s="52">
        <f t="shared" si="74"/>
        <v>-4.3461196294939594E-2</v>
      </c>
      <c r="N70" s="40">
        <f t="shared" ref="N70:N71" si="89">(H70/B70)*10</f>
        <v>7.0795050385299341</v>
      </c>
      <c r="O70" s="143">
        <f t="shared" ref="O70:O71" si="90">(I70/C70)*10</f>
        <v>6.9563479981732375</v>
      </c>
      <c r="P70" s="52">
        <f t="shared" ref="P70:P71" si="91">(O70-N70)/N70</f>
        <v>-1.7396278367826444E-2</v>
      </c>
    </row>
    <row r="71" spans="1:16" ht="20.100000000000001" customHeight="1" x14ac:dyDescent="0.25">
      <c r="A71" s="38" t="s">
        <v>227</v>
      </c>
      <c r="B71" s="19">
        <v>138.44999999999999</v>
      </c>
      <c r="C71" s="140">
        <v>336.75999999999993</v>
      </c>
      <c r="D71" s="247">
        <f t="shared" si="69"/>
        <v>1.7850604174295126E-2</v>
      </c>
      <c r="E71" s="215">
        <f t="shared" si="70"/>
        <v>3.9264061188321965E-2</v>
      </c>
      <c r="F71" s="52">
        <f t="shared" si="71"/>
        <v>1.4323582520765616</v>
      </c>
      <c r="H71" s="19">
        <v>66.38</v>
      </c>
      <c r="I71" s="140">
        <v>160.59100000000001</v>
      </c>
      <c r="J71" s="214">
        <f t="shared" si="72"/>
        <v>1.3925037649836275E-2</v>
      </c>
      <c r="K71" s="215">
        <f t="shared" si="73"/>
        <v>2.9095629613256471E-2</v>
      </c>
      <c r="L71" s="52">
        <f t="shared" si="74"/>
        <v>1.4192678517625794</v>
      </c>
      <c r="N71" s="40">
        <f t="shared" si="89"/>
        <v>4.7945106536655837</v>
      </c>
      <c r="O71" s="143">
        <f t="shared" si="90"/>
        <v>4.76870768499822</v>
      </c>
      <c r="P71" s="52">
        <f t="shared" si="91"/>
        <v>-5.3817731425075503E-3</v>
      </c>
    </row>
    <row r="72" spans="1:16" ht="20.100000000000001" customHeight="1" x14ac:dyDescent="0.25">
      <c r="A72" s="38" t="s">
        <v>204</v>
      </c>
      <c r="B72" s="19">
        <v>134.89000000000001</v>
      </c>
      <c r="C72" s="140">
        <v>323.7</v>
      </c>
      <c r="D72" s="247">
        <f t="shared" si="69"/>
        <v>1.7391607057209605E-2</v>
      </c>
      <c r="E72" s="215">
        <f t="shared" si="70"/>
        <v>3.7741348754780323E-2</v>
      </c>
      <c r="F72" s="52">
        <f t="shared" si="71"/>
        <v>1.3997331158721917</v>
      </c>
      <c r="H72" s="19">
        <v>41.483999999999995</v>
      </c>
      <c r="I72" s="140">
        <v>126.62299999999999</v>
      </c>
      <c r="J72" s="214">
        <f t="shared" si="72"/>
        <v>8.7024143095180469E-3</v>
      </c>
      <c r="K72" s="215">
        <f t="shared" si="73"/>
        <v>2.2941359780556655E-2</v>
      </c>
      <c r="L72" s="52">
        <f t="shared" si="74"/>
        <v>2.0523334297560507</v>
      </c>
      <c r="N72" s="40">
        <f t="shared" ref="N72" si="92">(H72/B72)*10</f>
        <v>3.075394766105715</v>
      </c>
      <c r="O72" s="143">
        <f t="shared" ref="O72" si="93">(I72/C72)*10</f>
        <v>3.9117392647513127</v>
      </c>
      <c r="P72" s="52">
        <f t="shared" ref="P72" si="94">(O72-N72)/N72</f>
        <v>0.27194703843000845</v>
      </c>
    </row>
    <row r="73" spans="1:16" ht="20.100000000000001" customHeight="1" x14ac:dyDescent="0.25">
      <c r="A73" s="38" t="s">
        <v>195</v>
      </c>
      <c r="B73" s="19">
        <v>147.71000000000004</v>
      </c>
      <c r="C73" s="140">
        <v>147.38</v>
      </c>
      <c r="D73" s="247">
        <f t="shared" si="69"/>
        <v>1.9044512405815339E-2</v>
      </c>
      <c r="E73" s="215">
        <f t="shared" si="70"/>
        <v>1.7183564965954662E-2</v>
      </c>
      <c r="F73" s="52">
        <f t="shared" si="71"/>
        <v>-2.234107372554606E-3</v>
      </c>
      <c r="H73" s="19">
        <v>107.86299999999999</v>
      </c>
      <c r="I73" s="140">
        <v>90.112000000000009</v>
      </c>
      <c r="J73" s="214">
        <f t="shared" si="72"/>
        <v>2.2627242181745857E-2</v>
      </c>
      <c r="K73" s="215">
        <f t="shared" si="73"/>
        <v>1.6326353131307279E-2</v>
      </c>
      <c r="L73" s="52">
        <f t="shared" si="74"/>
        <v>-0.1645698710401155</v>
      </c>
      <c r="N73" s="40">
        <f t="shared" ref="N73" si="95">(H73/B73)*10</f>
        <v>7.30234919775235</v>
      </c>
      <c r="O73" s="143">
        <f t="shared" ref="O73" si="96">(I73/C73)*10</f>
        <v>6.1142624508074377</v>
      </c>
      <c r="P73" s="52">
        <f t="shared" ref="P73" si="97">(O73-N73)/N73</f>
        <v>-0.16269925126431961</v>
      </c>
    </row>
    <row r="74" spans="1:16" ht="20.100000000000001" customHeight="1" x14ac:dyDescent="0.25">
      <c r="A74" s="38" t="s">
        <v>197</v>
      </c>
      <c r="B74" s="19">
        <v>111.4</v>
      </c>
      <c r="C74" s="140">
        <v>208.18</v>
      </c>
      <c r="D74" s="247">
        <f t="shared" si="69"/>
        <v>1.4362999675091926E-2</v>
      </c>
      <c r="E74" s="215">
        <f t="shared" si="70"/>
        <v>2.4272455927618685E-2</v>
      </c>
      <c r="F74" s="52">
        <f t="shared" si="71"/>
        <v>0.86876122082585272</v>
      </c>
      <c r="H74" s="19">
        <v>80.53</v>
      </c>
      <c r="I74" s="140">
        <v>65.23</v>
      </c>
      <c r="J74" s="214">
        <f t="shared" si="72"/>
        <v>1.6893390809601012E-2</v>
      </c>
      <c r="K74" s="215">
        <f t="shared" si="73"/>
        <v>1.1818270760333515E-2</v>
      </c>
      <c r="L74" s="52">
        <f t="shared" si="74"/>
        <v>-0.18999130758723454</v>
      </c>
      <c r="N74" s="40">
        <f t="shared" ref="N74:N75" si="98">(H74/B74)*10</f>
        <v>7.2289048473967679</v>
      </c>
      <c r="O74" s="143">
        <f t="shared" ref="O74:O75" si="99">(I74/C74)*10</f>
        <v>3.1333461427610718</v>
      </c>
      <c r="P74" s="52">
        <f t="shared" ref="P74:P75" si="100">(O74-N74)/N74</f>
        <v>-0.56655313510048</v>
      </c>
    </row>
    <row r="75" spans="1:16" ht="20.100000000000001" customHeight="1" x14ac:dyDescent="0.25">
      <c r="A75" s="38" t="s">
        <v>212</v>
      </c>
      <c r="B75" s="19">
        <v>421.83000000000004</v>
      </c>
      <c r="C75" s="140">
        <v>259.20000000000005</v>
      </c>
      <c r="D75" s="247">
        <f t="shared" si="69"/>
        <v>5.4387290421400607E-2</v>
      </c>
      <c r="E75" s="215">
        <f t="shared" si="70"/>
        <v>3.0221061468146623E-2</v>
      </c>
      <c r="F75" s="52">
        <f t="shared" si="71"/>
        <v>-0.38553445700874756</v>
      </c>
      <c r="H75" s="19">
        <v>144.13399999999999</v>
      </c>
      <c r="I75" s="140">
        <v>64.736999999999995</v>
      </c>
      <c r="J75" s="214">
        <f t="shared" si="72"/>
        <v>3.0236085818341391E-2</v>
      </c>
      <c r="K75" s="215">
        <f t="shared" si="73"/>
        <v>1.1728949780955246E-2</v>
      </c>
      <c r="L75" s="52">
        <f t="shared" ref="L75:L78" si="101">(I75-H75)/H75</f>
        <v>-0.55085545395257196</v>
      </c>
      <c r="N75" s="40">
        <f t="shared" si="98"/>
        <v>3.4168740961998898</v>
      </c>
      <c r="O75" s="143">
        <f t="shared" si="99"/>
        <v>2.4975694444444438</v>
      </c>
      <c r="P75" s="52">
        <f t="shared" si="100"/>
        <v>-0.26904844190128624</v>
      </c>
    </row>
    <row r="76" spans="1:16" ht="20.100000000000001" customHeight="1" x14ac:dyDescent="0.25">
      <c r="A76" s="38" t="s">
        <v>228</v>
      </c>
      <c r="B76" s="19">
        <v>8.32</v>
      </c>
      <c r="C76" s="140">
        <v>16.490000000000002</v>
      </c>
      <c r="D76" s="247">
        <f t="shared" si="69"/>
        <v>1.0727123635257164E-3</v>
      </c>
      <c r="E76" s="215">
        <f t="shared" si="70"/>
        <v>1.9226284861486797E-3</v>
      </c>
      <c r="F76" s="52">
        <f t="shared" si="71"/>
        <v>0.98197115384615397</v>
      </c>
      <c r="H76" s="19">
        <v>29.814</v>
      </c>
      <c r="I76" s="140">
        <v>53.030000000000008</v>
      </c>
      <c r="J76" s="214">
        <f t="shared" si="72"/>
        <v>6.2543096187438795E-3</v>
      </c>
      <c r="K76" s="215">
        <f t="shared" si="73"/>
        <v>9.6078935830214082E-3</v>
      </c>
      <c r="L76" s="52">
        <f t="shared" si="101"/>
        <v>0.77869457301938716</v>
      </c>
      <c r="N76" s="40">
        <f t="shared" ref="N76:N77" si="102">(H76/B76)*10</f>
        <v>35.834134615384613</v>
      </c>
      <c r="O76" s="143">
        <f t="shared" ref="O76:O77" si="103">(I76/C76)*10</f>
        <v>32.158884172225591</v>
      </c>
      <c r="P76" s="52">
        <f t="shared" ref="P76:P77" si="104">(O76-N76)/N76</f>
        <v>-0.10256283520186177</v>
      </c>
    </row>
    <row r="77" spans="1:16" ht="20.100000000000001" customHeight="1" x14ac:dyDescent="0.25">
      <c r="A77" s="38" t="s">
        <v>200</v>
      </c>
      <c r="B77" s="19">
        <v>93.840000000000018</v>
      </c>
      <c r="C77" s="140">
        <v>86.76</v>
      </c>
      <c r="D77" s="247">
        <f t="shared" si="69"/>
        <v>1.2098957715535246E-2</v>
      </c>
      <c r="E77" s="215">
        <f t="shared" si="70"/>
        <v>1.011566085253241E-2</v>
      </c>
      <c r="F77" s="52">
        <f t="shared" si="71"/>
        <v>-7.5447570332480937E-2</v>
      </c>
      <c r="H77" s="19">
        <v>51.036999999999999</v>
      </c>
      <c r="I77" s="140">
        <v>52.301000000000002</v>
      </c>
      <c r="J77" s="214">
        <f t="shared" si="72"/>
        <v>1.0706419803174059E-2</v>
      </c>
      <c r="K77" s="215">
        <f t="shared" si="73"/>
        <v>9.4758144877541504E-3</v>
      </c>
      <c r="L77" s="52">
        <f t="shared" si="101"/>
        <v>2.4766345984285967E-2</v>
      </c>
      <c r="N77" s="40">
        <f t="shared" si="102"/>
        <v>5.4387254901960773</v>
      </c>
      <c r="O77" s="143">
        <f t="shared" si="103"/>
        <v>6.0282388197325956</v>
      </c>
      <c r="P77" s="52">
        <f t="shared" si="104"/>
        <v>0.10839181543528593</v>
      </c>
    </row>
    <row r="78" spans="1:16" ht="20.100000000000001" customHeight="1" x14ac:dyDescent="0.25">
      <c r="A78" s="38" t="s">
        <v>229</v>
      </c>
      <c r="B78" s="19">
        <v>116.99</v>
      </c>
      <c r="C78" s="140">
        <v>146.69999999999999</v>
      </c>
      <c r="D78" s="247">
        <f t="shared" si="69"/>
        <v>1.5083728294335765E-2</v>
      </c>
      <c r="E78" s="215">
        <f t="shared" si="70"/>
        <v>1.7104281317041312E-2</v>
      </c>
      <c r="F78" s="52">
        <f t="shared" si="71"/>
        <v>0.25395332934438836</v>
      </c>
      <c r="H78" s="19">
        <v>35.550000000000004</v>
      </c>
      <c r="I78" s="140">
        <v>50.475999999999999</v>
      </c>
      <c r="J78" s="214">
        <f t="shared" si="72"/>
        <v>7.4575939808930345E-3</v>
      </c>
      <c r="K78" s="215">
        <f t="shared" si="73"/>
        <v>9.1451638034431171E-3</v>
      </c>
      <c r="L78" s="52">
        <f t="shared" si="101"/>
        <v>0.41985935302390981</v>
      </c>
      <c r="N78" s="40">
        <f t="shared" ref="N78" si="105">(H78/B78)*10</f>
        <v>3.0387212582271994</v>
      </c>
      <c r="O78" s="143">
        <f t="shared" ref="O78" si="106">(I78/C78)*10</f>
        <v>3.4407634628493526</v>
      </c>
      <c r="P78" s="52">
        <f t="shared" ref="P78" si="107">(O78-N78)/N78</f>
        <v>0.1323063783930962</v>
      </c>
    </row>
    <row r="79" spans="1:16" ht="20.100000000000001" customHeight="1" x14ac:dyDescent="0.25">
      <c r="A79" s="38" t="s">
        <v>205</v>
      </c>
      <c r="B79" s="19">
        <v>92.97999999999999</v>
      </c>
      <c r="C79" s="140">
        <v>112.84999999999998</v>
      </c>
      <c r="D79" s="247">
        <f t="shared" si="69"/>
        <v>1.1988076389497729E-2</v>
      </c>
      <c r="E79" s="215">
        <f t="shared" si="70"/>
        <v>1.3157587911575406E-2</v>
      </c>
      <c r="F79" s="52">
        <f t="shared" si="71"/>
        <v>0.21370187137018706</v>
      </c>
      <c r="H79" s="19">
        <v>29.984000000000002</v>
      </c>
      <c r="I79" s="140">
        <v>42.111000000000004</v>
      </c>
      <c r="J79" s="214">
        <f t="shared" si="72"/>
        <v>6.2899718121827491E-3</v>
      </c>
      <c r="K79" s="215">
        <f t="shared" si="73"/>
        <v>7.6296060093270692E-3</v>
      </c>
      <c r="L79" s="52">
        <f t="shared" ref="L79:L80" si="108">(I79-H79)/H79</f>
        <v>0.40444903948772687</v>
      </c>
      <c r="N79" s="40">
        <f t="shared" ref="N79:N80" si="109">(H79/B79)*10</f>
        <v>3.2247795224779532</v>
      </c>
      <c r="O79" s="143">
        <f t="shared" ref="O79:O80" si="110">(I79/C79)*10</f>
        <v>3.7315906070004439</v>
      </c>
      <c r="P79" s="52">
        <f t="shared" ref="P79:P80" si="111">(O79-N79)/N79</f>
        <v>0.15716146824606847</v>
      </c>
    </row>
    <row r="80" spans="1:16" ht="20.100000000000001" customHeight="1" x14ac:dyDescent="0.25">
      <c r="A80" s="38" t="s">
        <v>210</v>
      </c>
      <c r="B80" s="19">
        <v>5.37</v>
      </c>
      <c r="C80" s="140">
        <v>163.35</v>
      </c>
      <c r="D80" s="247">
        <f t="shared" si="69"/>
        <v>6.9236362886215114E-4</v>
      </c>
      <c r="E80" s="215">
        <f t="shared" si="70"/>
        <v>1.9045564779404899E-2</v>
      </c>
      <c r="F80" s="52">
        <f t="shared" si="71"/>
        <v>29.41899441340782</v>
      </c>
      <c r="H80" s="19">
        <v>2.395</v>
      </c>
      <c r="I80" s="140">
        <v>37.689</v>
      </c>
      <c r="J80" s="214">
        <f t="shared" si="72"/>
        <v>5.0241737227113407E-4</v>
      </c>
      <c r="K80" s="215">
        <f t="shared" si="73"/>
        <v>6.8284348717800071E-3</v>
      </c>
      <c r="L80" s="52">
        <f t="shared" si="108"/>
        <v>14.736534446764091</v>
      </c>
      <c r="N80" s="40">
        <f t="shared" si="109"/>
        <v>4.4599627560521418</v>
      </c>
      <c r="O80" s="143">
        <f t="shared" si="110"/>
        <v>2.3072543617998162</v>
      </c>
      <c r="P80" s="52">
        <f t="shared" si="111"/>
        <v>-0.48267407420187841</v>
      </c>
    </row>
    <row r="81" spans="1:16" ht="20.100000000000001" customHeight="1" x14ac:dyDescent="0.25">
      <c r="A81" s="38" t="s">
        <v>209</v>
      </c>
      <c r="B81" s="19">
        <v>183.33999999999995</v>
      </c>
      <c r="C81" s="140">
        <v>194.29</v>
      </c>
      <c r="D81" s="247">
        <f t="shared" si="69"/>
        <v>2.3638351529904424E-2</v>
      </c>
      <c r="E81" s="215">
        <f t="shared" si="70"/>
        <v>2.2652970804962216E-2</v>
      </c>
      <c r="F81" s="52">
        <f t="shared" si="71"/>
        <v>5.9725100905421886E-2</v>
      </c>
      <c r="H81" s="19">
        <v>36.567000000000007</v>
      </c>
      <c r="I81" s="140">
        <v>31.742999999999999</v>
      </c>
      <c r="J81" s="214">
        <f t="shared" si="72"/>
        <v>7.6709378087008616E-3</v>
      </c>
      <c r="K81" s="215">
        <f t="shared" si="73"/>
        <v>5.7511477655260886E-3</v>
      </c>
      <c r="L81" s="52">
        <f t="shared" ref="L81:L82" si="112">(I81-H81)/H81</f>
        <v>-0.1319222249569286</v>
      </c>
      <c r="N81" s="40">
        <f t="shared" ref="N81" si="113">(H81/B81)*10</f>
        <v>1.9944911094142039</v>
      </c>
      <c r="O81" s="143">
        <f t="shared" ref="O81" si="114">(I81/C81)*10</f>
        <v>1.6337948427608215</v>
      </c>
      <c r="P81" s="52">
        <f t="shared" ref="P81" si="115">(O81-N81)/N81</f>
        <v>-0.18084626446859492</v>
      </c>
    </row>
    <row r="82" spans="1:16" ht="20.100000000000001" customHeight="1" x14ac:dyDescent="0.25">
      <c r="A82" s="38" t="s">
        <v>203</v>
      </c>
      <c r="B82" s="19">
        <v>27.310000000000002</v>
      </c>
      <c r="C82" s="140">
        <v>65.319999999999993</v>
      </c>
      <c r="D82" s="247">
        <f t="shared" si="69"/>
        <v>3.5211267605633799E-3</v>
      </c>
      <c r="E82" s="215">
        <f t="shared" si="70"/>
        <v>7.6158940397350961E-3</v>
      </c>
      <c r="F82" s="52">
        <f t="shared" si="71"/>
        <v>1.3917978762358105</v>
      </c>
      <c r="H82" s="19">
        <v>11.858000000000001</v>
      </c>
      <c r="I82" s="140">
        <v>27.492000000000004</v>
      </c>
      <c r="J82" s="214">
        <f t="shared" si="72"/>
        <v>2.4875428811653895E-3</v>
      </c>
      <c r="K82" s="215">
        <f t="shared" si="73"/>
        <v>4.9809581441528292E-3</v>
      </c>
      <c r="L82" s="52">
        <f t="shared" si="112"/>
        <v>1.3184348119413056</v>
      </c>
      <c r="N82" s="40">
        <f t="shared" ref="N82" si="116">(H82/B82)*10</f>
        <v>4.3419992676675205</v>
      </c>
      <c r="O82" s="143">
        <f t="shared" ref="O82" si="117">(I82/C82)*10</f>
        <v>4.2088181261481941</v>
      </c>
      <c r="P82" s="52">
        <f t="shared" ref="P82" si="118">(O82-N82)/N82</f>
        <v>-3.0672769226621745E-2</v>
      </c>
    </row>
    <row r="83" spans="1:16" ht="20.100000000000001" customHeight="1" thickBot="1" x14ac:dyDescent="0.3">
      <c r="A83" s="8" t="s">
        <v>17</v>
      </c>
      <c r="B83" s="19">
        <f>B84-SUM(B62:B82)</f>
        <v>541.11000000000149</v>
      </c>
      <c r="C83" s="140">
        <f>C84-SUM(C62:C82)</f>
        <v>505.63000000000284</v>
      </c>
      <c r="D83" s="247">
        <f t="shared" si="69"/>
        <v>6.9766272479255056E-2</v>
      </c>
      <c r="E83" s="215">
        <f t="shared" si="70"/>
        <v>5.8953222647141437E-2</v>
      </c>
      <c r="F83" s="52">
        <f t="shared" si="71"/>
        <v>-6.5568923139469895E-2</v>
      </c>
      <c r="H83" s="19">
        <f>H84-SUM(H62:H82)</f>
        <v>270.85099999999875</v>
      </c>
      <c r="I83" s="140">
        <f>I84-SUM(I62:I82)</f>
        <v>224.6269999999995</v>
      </c>
      <c r="J83" s="214">
        <f t="shared" si="72"/>
        <v>5.6818475030066096E-2</v>
      </c>
      <c r="K83" s="215">
        <f t="shared" si="73"/>
        <v>4.0697573295744756E-2</v>
      </c>
      <c r="L83" s="52">
        <f t="shared" ref="L83" si="119">(I83-H83)/H83</f>
        <v>-0.17066209834927493</v>
      </c>
      <c r="N83" s="40">
        <f t="shared" ref="N83:O84" si="120">(H83/B83)*10</f>
        <v>5.0054702371051727</v>
      </c>
      <c r="O83" s="143">
        <f t="shared" ref="O83" si="121">(I83/C83)*10</f>
        <v>4.4425172557007739</v>
      </c>
      <c r="P83" s="52">
        <f t="shared" ref="P83" si="122">(O83-N83)/N83</f>
        <v>-0.11246755144626989</v>
      </c>
    </row>
    <row r="84" spans="1:16" ht="26.25" customHeight="1" thickBot="1" x14ac:dyDescent="0.3">
      <c r="A84" s="12" t="s">
        <v>18</v>
      </c>
      <c r="B84" s="17">
        <v>7756.0400000000018</v>
      </c>
      <c r="C84" s="145">
        <v>8576.8000000000029</v>
      </c>
      <c r="D84" s="243">
        <f>SUM(D62:D83)</f>
        <v>0.99999999999999989</v>
      </c>
      <c r="E84" s="244">
        <f>SUM(E62:E83)</f>
        <v>0.99999999999999989</v>
      </c>
      <c r="F84" s="57">
        <f>(C84-B84)/B84</f>
        <v>0.10582204320761637</v>
      </c>
      <c r="G84" s="1"/>
      <c r="H84" s="17">
        <v>4766.9530000000013</v>
      </c>
      <c r="I84" s="145">
        <v>5519.4199999999992</v>
      </c>
      <c r="J84" s="255">
        <f t="shared" si="72"/>
        <v>1</v>
      </c>
      <c r="K84" s="244">
        <f t="shared" si="73"/>
        <v>1</v>
      </c>
      <c r="L84" s="57">
        <f>(I84-H84)/H84</f>
        <v>0.15785072770803438</v>
      </c>
      <c r="M84" s="1"/>
      <c r="N84" s="37">
        <f t="shared" si="120"/>
        <v>6.1461170906802964</v>
      </c>
      <c r="O84" s="150">
        <f t="shared" si="120"/>
        <v>6.4352905512545444</v>
      </c>
      <c r="P84" s="57">
        <f>(O84-N84)/N84</f>
        <v>4.7049780586305129E-2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46" t="s">
        <v>16</v>
      </c>
      <c r="B3" s="320"/>
      <c r="C3" s="320"/>
      <c r="D3" s="366" t="s">
        <v>1</v>
      </c>
      <c r="E3" s="358"/>
      <c r="F3" s="366" t="s">
        <v>104</v>
      </c>
      <c r="G3" s="358"/>
      <c r="H3" s="130" t="s">
        <v>0</v>
      </c>
      <c r="J3" s="360" t="s">
        <v>19</v>
      </c>
      <c r="K3" s="358"/>
      <c r="L3" s="369" t="s">
        <v>104</v>
      </c>
      <c r="M3" s="370"/>
      <c r="N3" s="130" t="s">
        <v>0</v>
      </c>
      <c r="P3" s="357" t="s">
        <v>22</v>
      </c>
      <c r="Q3" s="358"/>
      <c r="R3" s="130" t="s">
        <v>0</v>
      </c>
    </row>
    <row r="4" spans="1:18" x14ac:dyDescent="0.25">
      <c r="A4" s="365"/>
      <c r="B4" s="321"/>
      <c r="C4" s="321"/>
      <c r="D4" s="367" t="s">
        <v>178</v>
      </c>
      <c r="E4" s="361"/>
      <c r="F4" s="367" t="str">
        <f>D4</f>
        <v>jan-set</v>
      </c>
      <c r="G4" s="361"/>
      <c r="H4" s="131" t="s">
        <v>149</v>
      </c>
      <c r="J4" s="355" t="str">
        <f>D4</f>
        <v>jan-set</v>
      </c>
      <c r="K4" s="361"/>
      <c r="L4" s="362" t="str">
        <f>D4</f>
        <v>jan-set</v>
      </c>
      <c r="M4" s="363"/>
      <c r="N4" s="131" t="str">
        <f>H4</f>
        <v>2024/2023</v>
      </c>
      <c r="P4" s="355" t="str">
        <f>D4</f>
        <v>jan-set</v>
      </c>
      <c r="Q4" s="356"/>
      <c r="R4" s="131" t="str">
        <f>N4</f>
        <v>2024/2023</v>
      </c>
    </row>
    <row r="5" spans="1:18" ht="19.5" customHeight="1" thickBot="1" x14ac:dyDescent="0.3">
      <c r="A5" s="347"/>
      <c r="B5" s="371"/>
      <c r="C5" s="371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275645.96000000008</v>
      </c>
      <c r="E6" s="147">
        <v>284302.84000000014</v>
      </c>
      <c r="F6" s="247">
        <f>D6/D8</f>
        <v>0.7071748914933067</v>
      </c>
      <c r="G6" s="246">
        <f>E6/E8</f>
        <v>0.77200322299300772</v>
      </c>
      <c r="H6" s="165">
        <f>(E6-D6)/D6</f>
        <v>3.140579314131816E-2</v>
      </c>
      <c r="I6" s="1"/>
      <c r="J6" s="115">
        <v>123746.37299999998</v>
      </c>
      <c r="K6" s="147">
        <v>129938.49300000002</v>
      </c>
      <c r="L6" s="247">
        <f>J6/J8</f>
        <v>0.58423053393739544</v>
      </c>
      <c r="M6" s="246">
        <f>K6/K8</f>
        <v>0.64017490467040195</v>
      </c>
      <c r="N6" s="165">
        <f>(K6-J6)/J6</f>
        <v>5.0038799925069641E-2</v>
      </c>
      <c r="P6" s="27">
        <f t="shared" ref="P6:Q8" si="0">(J6/D6)*10</f>
        <v>4.4893229343901844</v>
      </c>
      <c r="Q6" s="152">
        <f t="shared" si="0"/>
        <v>4.5704254308539429</v>
      </c>
      <c r="R6" s="165">
        <f>(Q6-P6)/P6</f>
        <v>1.806564099955426E-2</v>
      </c>
    </row>
    <row r="7" spans="1:18" ht="24" customHeight="1" thickBot="1" x14ac:dyDescent="0.3">
      <c r="A7" s="161" t="s">
        <v>21</v>
      </c>
      <c r="B7" s="1"/>
      <c r="C7" s="1"/>
      <c r="D7" s="117">
        <v>114138.75000000001</v>
      </c>
      <c r="E7" s="140">
        <v>83963.550000000134</v>
      </c>
      <c r="F7" s="247">
        <f>D7/D8</f>
        <v>0.2928251085066933</v>
      </c>
      <c r="G7" s="215">
        <f>E7/E8</f>
        <v>0.22799677700699236</v>
      </c>
      <c r="H7" s="55">
        <f t="shared" ref="H7:H8" si="1">(E7-D7)/D7</f>
        <v>-0.264372967112395</v>
      </c>
      <c r="J7" s="196">
        <v>88064.489000000016</v>
      </c>
      <c r="K7" s="142">
        <v>73034.932000000015</v>
      </c>
      <c r="L7" s="247">
        <f>J7/J8</f>
        <v>0.41576946606260456</v>
      </c>
      <c r="M7" s="215">
        <f>K7/K8</f>
        <v>0.35982509532959794</v>
      </c>
      <c r="N7" s="102">
        <f t="shared" ref="N7:N8" si="2">(K7-J7)/J7</f>
        <v>-0.17066535184232998</v>
      </c>
      <c r="P7" s="27">
        <f t="shared" si="0"/>
        <v>7.7155645212515473</v>
      </c>
      <c r="Q7" s="152">
        <f t="shared" si="0"/>
        <v>8.6984092502043922</v>
      </c>
      <c r="R7" s="102">
        <f t="shared" ref="R7:R8" si="3">(Q7-P7)/P7</f>
        <v>0.12738468147673748</v>
      </c>
    </row>
    <row r="8" spans="1:18" ht="26.25" customHeight="1" thickBot="1" x14ac:dyDescent="0.3">
      <c r="A8" s="12" t="s">
        <v>12</v>
      </c>
      <c r="B8" s="162"/>
      <c r="C8" s="162"/>
      <c r="D8" s="163">
        <v>389784.71000000008</v>
      </c>
      <c r="E8" s="145">
        <v>368266.39000000025</v>
      </c>
      <c r="F8" s="243">
        <f>SUM(F6:F7)</f>
        <v>1</v>
      </c>
      <c r="G8" s="244">
        <f>SUM(G6:G7)</f>
        <v>1</v>
      </c>
      <c r="H8" s="164">
        <f t="shared" si="1"/>
        <v>-5.5205654423950666E-2</v>
      </c>
      <c r="I8" s="1"/>
      <c r="J8" s="17">
        <v>211810.86199999999</v>
      </c>
      <c r="K8" s="145">
        <v>202973.42500000005</v>
      </c>
      <c r="L8" s="243">
        <f>SUM(L6:L7)</f>
        <v>1</v>
      </c>
      <c r="M8" s="244">
        <f>SUM(M6:M7)</f>
        <v>0.99999999999999989</v>
      </c>
      <c r="N8" s="164">
        <f t="shared" si="2"/>
        <v>-4.1723247413062069E-2</v>
      </c>
      <c r="O8" s="1"/>
      <c r="P8" s="29">
        <f t="shared" si="0"/>
        <v>5.4340474771316689</v>
      </c>
      <c r="Q8" s="146">
        <f t="shared" si="0"/>
        <v>5.51159243720286</v>
      </c>
      <c r="R8" s="164">
        <f t="shared" si="3"/>
        <v>1.4270202900789288E-2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1" sqref="A11:XFD1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8"/>
      <c r="D4" s="366" t="s">
        <v>104</v>
      </c>
      <c r="E4" s="358"/>
      <c r="F4" s="130" t="s">
        <v>0</v>
      </c>
      <c r="H4" s="375" t="s">
        <v>19</v>
      </c>
      <c r="I4" s="376"/>
      <c r="J4" s="366" t="s">
        <v>104</v>
      </c>
      <c r="K4" s="359"/>
      <c r="L4" s="130" t="s">
        <v>0</v>
      </c>
      <c r="N4" s="357" t="s">
        <v>22</v>
      </c>
      <c r="O4" s="358"/>
      <c r="P4" s="130" t="s">
        <v>0</v>
      </c>
    </row>
    <row r="5" spans="1:16" x14ac:dyDescent="0.25">
      <c r="A5" s="373"/>
      <c r="B5" s="367" t="s">
        <v>178</v>
      </c>
      <c r="C5" s="361"/>
      <c r="D5" s="367" t="str">
        <f>B5</f>
        <v>jan-set</v>
      </c>
      <c r="E5" s="361"/>
      <c r="F5" s="131" t="s">
        <v>149</v>
      </c>
      <c r="H5" s="355" t="str">
        <f>B5</f>
        <v>jan-set</v>
      </c>
      <c r="I5" s="361"/>
      <c r="J5" s="367" t="str">
        <f>B5</f>
        <v>jan-set</v>
      </c>
      <c r="K5" s="356"/>
      <c r="L5" s="131" t="str">
        <f>F5</f>
        <v>2024/2023</v>
      </c>
      <c r="N5" s="355" t="str">
        <f>B5</f>
        <v>jan-set</v>
      </c>
      <c r="O5" s="356"/>
      <c r="P5" s="131" t="str">
        <f>F5</f>
        <v>2024/2023</v>
      </c>
    </row>
    <row r="6" spans="1:16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155</v>
      </c>
      <c r="B7" s="39">
        <v>115995.29</v>
      </c>
      <c r="C7" s="147">
        <v>120958.14</v>
      </c>
      <c r="D7" s="247">
        <f>B7/$B$33</f>
        <v>0.29758809677270293</v>
      </c>
      <c r="E7" s="246">
        <f>C7/$C$33</f>
        <v>0.32845283545967879</v>
      </c>
      <c r="F7" s="52">
        <f>(C7-B7)/B7</f>
        <v>4.278492687073765E-2</v>
      </c>
      <c r="H7" s="39">
        <v>48652.826999999997</v>
      </c>
      <c r="I7" s="147">
        <v>51311.64</v>
      </c>
      <c r="J7" s="247">
        <f>H7/$H$33</f>
        <v>0.22969939568066147</v>
      </c>
      <c r="K7" s="246">
        <f>I7/$I$33</f>
        <v>0.25279979386464019</v>
      </c>
      <c r="L7" s="52">
        <f>(I7-H7)/H7</f>
        <v>5.4648684648890021E-2</v>
      </c>
      <c r="N7" s="27">
        <f t="shared" ref="N7:N33" si="0">(H7/B7)*10</f>
        <v>4.1943795304102434</v>
      </c>
      <c r="O7" s="151">
        <f t="shared" ref="O7:O33" si="1">(I7/C7)*10</f>
        <v>4.242098960847116</v>
      </c>
      <c r="P7" s="61">
        <f>(O7-N7)/N7</f>
        <v>1.1376993925059833E-2</v>
      </c>
    </row>
    <row r="8" spans="1:16" ht="20.100000000000001" customHeight="1" x14ac:dyDescent="0.25">
      <c r="A8" s="8" t="s">
        <v>187</v>
      </c>
      <c r="B8" s="19">
        <v>23650.379999999997</v>
      </c>
      <c r="C8" s="140">
        <v>22821.800000000003</v>
      </c>
      <c r="D8" s="247">
        <f t="shared" ref="D8:D32" si="2">B8/$B$33</f>
        <v>6.0675494428706518E-2</v>
      </c>
      <c r="E8" s="215">
        <f t="shared" ref="E8:E32" si="3">C8/$C$33</f>
        <v>6.1970901009999808E-2</v>
      </c>
      <c r="F8" s="52">
        <f t="shared" ref="F8:F33" si="4">(C8-B8)/B8</f>
        <v>-3.5034532214704144E-2</v>
      </c>
      <c r="H8" s="19">
        <v>24715.762000000002</v>
      </c>
      <c r="I8" s="140">
        <v>25920.088</v>
      </c>
      <c r="J8" s="247">
        <f t="shared" ref="J8:J32" si="5">H8/$H$33</f>
        <v>0.11668788732846003</v>
      </c>
      <c r="K8" s="215">
        <f t="shared" ref="K8:K32" si="6">I8/$I$33</f>
        <v>0.12770188018456113</v>
      </c>
      <c r="L8" s="52">
        <f t="shared" ref="L8:L33" si="7">(I8-H8)/H8</f>
        <v>4.8727043090963457E-2</v>
      </c>
      <c r="M8" s="1"/>
      <c r="N8" s="27">
        <f t="shared" si="0"/>
        <v>10.450471408916053</v>
      </c>
      <c r="O8" s="152">
        <f t="shared" si="1"/>
        <v>11.357600189292691</v>
      </c>
      <c r="P8" s="52">
        <f t="shared" ref="P8:P71" si="8">(O8-N8)/N8</f>
        <v>8.6802666107741414E-2</v>
      </c>
    </row>
    <row r="9" spans="1:16" ht="20.100000000000001" customHeight="1" x14ac:dyDescent="0.25">
      <c r="A9" s="8" t="s">
        <v>159</v>
      </c>
      <c r="B9" s="19">
        <v>47784.31</v>
      </c>
      <c r="C9" s="140">
        <v>49665.94</v>
      </c>
      <c r="D9" s="247">
        <f t="shared" si="2"/>
        <v>0.12259154547134488</v>
      </c>
      <c r="E9" s="215">
        <f t="shared" si="3"/>
        <v>0.13486416721330438</v>
      </c>
      <c r="F9" s="52">
        <f t="shared" si="4"/>
        <v>3.9377569750405621E-2</v>
      </c>
      <c r="H9" s="19">
        <v>20536.083999999999</v>
      </c>
      <c r="I9" s="140">
        <v>22225.72</v>
      </c>
      <c r="J9" s="247">
        <f t="shared" si="5"/>
        <v>9.6954820003518016E-2</v>
      </c>
      <c r="K9" s="215">
        <f t="shared" si="6"/>
        <v>0.10950064029318127</v>
      </c>
      <c r="L9" s="52">
        <f t="shared" si="7"/>
        <v>8.227644569432041E-2</v>
      </c>
      <c r="N9" s="27">
        <f t="shared" si="0"/>
        <v>4.2976625591119761</v>
      </c>
      <c r="O9" s="152">
        <f t="shared" si="1"/>
        <v>4.4750426549864954</v>
      </c>
      <c r="P9" s="52">
        <f t="shared" si="8"/>
        <v>4.1273621052084479E-2</v>
      </c>
    </row>
    <row r="10" spans="1:16" ht="20.100000000000001" customHeight="1" x14ac:dyDescent="0.25">
      <c r="A10" s="8" t="s">
        <v>158</v>
      </c>
      <c r="B10" s="19">
        <v>48633.02</v>
      </c>
      <c r="C10" s="140">
        <v>48559.95</v>
      </c>
      <c r="D10" s="247">
        <f t="shared" si="2"/>
        <v>0.12476892692891924</v>
      </c>
      <c r="E10" s="215">
        <f t="shared" si="3"/>
        <v>0.13186093360298223</v>
      </c>
      <c r="F10" s="52">
        <f t="shared" si="4"/>
        <v>-1.5024771235674797E-3</v>
      </c>
      <c r="H10" s="19">
        <v>20152.649000000005</v>
      </c>
      <c r="I10" s="140">
        <v>20538.373</v>
      </c>
      <c r="J10" s="247">
        <f t="shared" si="5"/>
        <v>9.514454929133899E-2</v>
      </c>
      <c r="K10" s="215">
        <f t="shared" si="6"/>
        <v>0.10118749782145127</v>
      </c>
      <c r="L10" s="52">
        <f t="shared" si="7"/>
        <v>1.9140114036620925E-2</v>
      </c>
      <c r="N10" s="27">
        <f t="shared" si="0"/>
        <v>4.1438201863672059</v>
      </c>
      <c r="O10" s="152">
        <f t="shared" si="1"/>
        <v>4.2294880863757065</v>
      </c>
      <c r="P10" s="52">
        <f t="shared" si="8"/>
        <v>2.0673652850657035E-2</v>
      </c>
    </row>
    <row r="11" spans="1:16" ht="20.100000000000001" customHeight="1" x14ac:dyDescent="0.25">
      <c r="A11" s="8" t="s">
        <v>189</v>
      </c>
      <c r="B11" s="19">
        <v>55267.82</v>
      </c>
      <c r="C11" s="140">
        <v>26372.07</v>
      </c>
      <c r="D11" s="247">
        <f t="shared" si="2"/>
        <v>0.14179063103834927</v>
      </c>
      <c r="E11" s="215">
        <f t="shared" si="3"/>
        <v>7.1611395218553558E-2</v>
      </c>
      <c r="F11" s="52">
        <f t="shared" si="4"/>
        <v>-0.52283136914030626</v>
      </c>
      <c r="H11" s="19">
        <v>32322.054</v>
      </c>
      <c r="I11" s="140">
        <v>15968.078000000001</v>
      </c>
      <c r="J11" s="247">
        <f t="shared" si="5"/>
        <v>0.15259866134721642</v>
      </c>
      <c r="K11" s="215">
        <f t="shared" si="6"/>
        <v>7.8670781655283226E-2</v>
      </c>
      <c r="L11" s="52">
        <f t="shared" si="7"/>
        <v>-0.50596957730470959</v>
      </c>
      <c r="N11" s="27">
        <f t="shared" si="0"/>
        <v>5.8482592582808586</v>
      </c>
      <c r="O11" s="152">
        <f t="shared" si="1"/>
        <v>6.0549202243130704</v>
      </c>
      <c r="P11" s="52">
        <f t="shared" si="8"/>
        <v>3.5337175885215705E-2</v>
      </c>
    </row>
    <row r="12" spans="1:16" ht="20.100000000000001" customHeight="1" x14ac:dyDescent="0.25">
      <c r="A12" s="8" t="s">
        <v>160</v>
      </c>
      <c r="B12" s="19">
        <v>10534.38</v>
      </c>
      <c r="C12" s="140">
        <v>13131.96</v>
      </c>
      <c r="D12" s="247">
        <f t="shared" si="2"/>
        <v>2.7026149896952074E-2</v>
      </c>
      <c r="E12" s="215">
        <f t="shared" si="3"/>
        <v>3.5658860967464311E-2</v>
      </c>
      <c r="F12" s="52">
        <f t="shared" si="4"/>
        <v>0.24658119414716387</v>
      </c>
      <c r="H12" s="19">
        <v>8356.5159999999996</v>
      </c>
      <c r="I12" s="140">
        <v>10131.171000000002</v>
      </c>
      <c r="J12" s="247">
        <f t="shared" si="5"/>
        <v>3.9452726461214241E-2</v>
      </c>
      <c r="K12" s="215">
        <f t="shared" si="6"/>
        <v>4.9913780584822882E-2</v>
      </c>
      <c r="L12" s="52">
        <f t="shared" si="7"/>
        <v>0.21236780974272085</v>
      </c>
      <c r="N12" s="27">
        <f t="shared" si="0"/>
        <v>7.9326130251614231</v>
      </c>
      <c r="O12" s="152">
        <f t="shared" si="1"/>
        <v>7.7148963292608288</v>
      </c>
      <c r="P12" s="52">
        <f t="shared" si="8"/>
        <v>-2.7445772938881497E-2</v>
      </c>
    </row>
    <row r="13" spans="1:16" ht="20.100000000000001" customHeight="1" x14ac:dyDescent="0.25">
      <c r="A13" s="8" t="s">
        <v>157</v>
      </c>
      <c r="B13" s="19">
        <v>22796.539999999994</v>
      </c>
      <c r="C13" s="140">
        <v>21627.11</v>
      </c>
      <c r="D13" s="247">
        <f t="shared" si="2"/>
        <v>5.8484951859707326E-2</v>
      </c>
      <c r="E13" s="215">
        <f t="shared" si="3"/>
        <v>5.8726809144869239E-2</v>
      </c>
      <c r="F13" s="52">
        <f t="shared" si="4"/>
        <v>-5.1298574257321213E-2</v>
      </c>
      <c r="H13" s="19">
        <v>10195.948</v>
      </c>
      <c r="I13" s="140">
        <v>9461.621000000001</v>
      </c>
      <c r="J13" s="247">
        <f t="shared" si="5"/>
        <v>4.8137040299661295E-2</v>
      </c>
      <c r="K13" s="215">
        <f t="shared" si="6"/>
        <v>4.6615072884541427E-2</v>
      </c>
      <c r="L13" s="52">
        <f t="shared" si="7"/>
        <v>-7.2021454012907798E-2</v>
      </c>
      <c r="N13" s="27">
        <f t="shared" si="0"/>
        <v>4.4725857520483387</v>
      </c>
      <c r="O13" s="152">
        <f t="shared" si="1"/>
        <v>4.3748892015622989</v>
      </c>
      <c r="P13" s="52">
        <f t="shared" si="8"/>
        <v>-2.1843415845363534E-2</v>
      </c>
    </row>
    <row r="14" spans="1:16" ht="20.100000000000001" customHeight="1" x14ac:dyDescent="0.25">
      <c r="A14" s="8" t="s">
        <v>190</v>
      </c>
      <c r="B14" s="19">
        <v>7660.38</v>
      </c>
      <c r="C14" s="140">
        <v>7381.01</v>
      </c>
      <c r="D14" s="247">
        <f t="shared" si="2"/>
        <v>1.965284887649902E-2</v>
      </c>
      <c r="E14" s="215">
        <f t="shared" si="3"/>
        <v>2.004258384806714E-2</v>
      </c>
      <c r="F14" s="52">
        <f t="shared" si="4"/>
        <v>-3.6469470182941305E-2</v>
      </c>
      <c r="H14" s="19">
        <v>7498.7650000000003</v>
      </c>
      <c r="I14" s="140">
        <v>7061.7910000000002</v>
      </c>
      <c r="J14" s="247">
        <f t="shared" si="5"/>
        <v>3.5403118278230693E-2</v>
      </c>
      <c r="K14" s="215">
        <f t="shared" si="6"/>
        <v>3.479170241128858E-2</v>
      </c>
      <c r="L14" s="52">
        <f t="shared" si="7"/>
        <v>-5.8272795587006682E-2</v>
      </c>
      <c r="N14" s="27">
        <f t="shared" si="0"/>
        <v>9.789024826444642</v>
      </c>
      <c r="O14" s="152">
        <f t="shared" si="1"/>
        <v>9.5675131181234008</v>
      </c>
      <c r="P14" s="52">
        <f t="shared" si="8"/>
        <v>-2.2628577641649921E-2</v>
      </c>
    </row>
    <row r="15" spans="1:16" ht="20.100000000000001" customHeight="1" x14ac:dyDescent="0.25">
      <c r="A15" s="8" t="s">
        <v>194</v>
      </c>
      <c r="B15" s="19">
        <v>1640.32</v>
      </c>
      <c r="C15" s="140">
        <v>1757.6400000000003</v>
      </c>
      <c r="D15" s="247">
        <f t="shared" si="2"/>
        <v>4.2082717918822399E-3</v>
      </c>
      <c r="E15" s="215">
        <f t="shared" si="3"/>
        <v>4.7727407325984838E-3</v>
      </c>
      <c r="F15" s="52">
        <f t="shared" si="4"/>
        <v>7.1522629730784479E-2</v>
      </c>
      <c r="H15" s="19">
        <v>5008.84</v>
      </c>
      <c r="I15" s="140">
        <v>5343.0569999999998</v>
      </c>
      <c r="J15" s="247">
        <f t="shared" si="5"/>
        <v>2.3647701315714389E-2</v>
      </c>
      <c r="K15" s="215">
        <f t="shared" si="6"/>
        <v>2.6323923932406425E-2</v>
      </c>
      <c r="L15" s="52">
        <f t="shared" si="7"/>
        <v>6.6725429440748676E-2</v>
      </c>
      <c r="N15" s="27">
        <f t="shared" si="0"/>
        <v>30.535749122122514</v>
      </c>
      <c r="O15" s="152">
        <f t="shared" si="1"/>
        <v>30.399040759199831</v>
      </c>
      <c r="P15" s="52">
        <f t="shared" si="8"/>
        <v>-4.4769939121500138E-3</v>
      </c>
    </row>
    <row r="16" spans="1:16" ht="20.100000000000001" customHeight="1" x14ac:dyDescent="0.25">
      <c r="A16" s="8" t="s">
        <v>161</v>
      </c>
      <c r="B16" s="19">
        <v>7771.85</v>
      </c>
      <c r="C16" s="140">
        <v>7914.02</v>
      </c>
      <c r="D16" s="247">
        <f t="shared" si="2"/>
        <v>1.9938827256718195E-2</v>
      </c>
      <c r="E16" s="215">
        <f t="shared" si="3"/>
        <v>2.1489932871691042E-2</v>
      </c>
      <c r="F16" s="52">
        <f t="shared" si="4"/>
        <v>1.829294183495565E-2</v>
      </c>
      <c r="H16" s="19">
        <v>3750.0140000000001</v>
      </c>
      <c r="I16" s="140">
        <v>4102.2789999999995</v>
      </c>
      <c r="J16" s="247">
        <f t="shared" si="5"/>
        <v>1.770454057261709E-2</v>
      </c>
      <c r="K16" s="215">
        <f t="shared" si="6"/>
        <v>2.0210916773956988E-2</v>
      </c>
      <c r="L16" s="52">
        <f t="shared" si="7"/>
        <v>9.3936982635264676E-2</v>
      </c>
      <c r="N16" s="27">
        <f t="shared" si="0"/>
        <v>4.825124005223981</v>
      </c>
      <c r="O16" s="152">
        <f t="shared" si="1"/>
        <v>5.1835590508995422</v>
      </c>
      <c r="P16" s="52">
        <f t="shared" si="8"/>
        <v>7.4285146928347742E-2</v>
      </c>
    </row>
    <row r="17" spans="1:16" ht="20.100000000000001" customHeight="1" x14ac:dyDescent="0.25">
      <c r="A17" s="8" t="s">
        <v>193</v>
      </c>
      <c r="B17" s="19">
        <v>4365.8500000000004</v>
      </c>
      <c r="C17" s="140">
        <v>4028.5999999999995</v>
      </c>
      <c r="D17" s="247">
        <f t="shared" si="2"/>
        <v>1.120067023665448E-2</v>
      </c>
      <c r="E17" s="215">
        <f t="shared" si="3"/>
        <v>1.0939363757849301E-2</v>
      </c>
      <c r="F17" s="52">
        <f t="shared" si="4"/>
        <v>-7.7247271436261186E-2</v>
      </c>
      <c r="H17" s="19">
        <v>2721.7780000000002</v>
      </c>
      <c r="I17" s="140">
        <v>2610.2739999999999</v>
      </c>
      <c r="J17" s="247">
        <f t="shared" si="5"/>
        <v>1.2850039768026626E-2</v>
      </c>
      <c r="K17" s="215">
        <f t="shared" si="6"/>
        <v>1.2860176153602377E-2</v>
      </c>
      <c r="L17" s="52">
        <f t="shared" si="7"/>
        <v>-4.0967338261974469E-2</v>
      </c>
      <c r="N17" s="27">
        <f t="shared" si="0"/>
        <v>6.2342453359597787</v>
      </c>
      <c r="O17" s="152">
        <f t="shared" si="1"/>
        <v>6.479357593208559</v>
      </c>
      <c r="P17" s="52">
        <f t="shared" si="8"/>
        <v>3.9317069515206138E-2</v>
      </c>
    </row>
    <row r="18" spans="1:16" ht="20.100000000000001" customHeight="1" x14ac:dyDescent="0.25">
      <c r="A18" s="8" t="s">
        <v>188</v>
      </c>
      <c r="B18" s="19">
        <v>4744.74</v>
      </c>
      <c r="C18" s="140">
        <v>4548.3100000000004</v>
      </c>
      <c r="D18" s="247">
        <f t="shared" si="2"/>
        <v>1.2172719653369669E-2</v>
      </c>
      <c r="E18" s="215">
        <f t="shared" si="3"/>
        <v>1.2350597620380172E-2</v>
      </c>
      <c r="F18" s="52">
        <f t="shared" si="4"/>
        <v>-4.1399528741300762E-2</v>
      </c>
      <c r="H18" s="19">
        <v>2350.4000000000005</v>
      </c>
      <c r="I18" s="140">
        <v>2487.2069999999999</v>
      </c>
      <c r="J18" s="247">
        <f t="shared" si="5"/>
        <v>1.1096692482182523E-2</v>
      </c>
      <c r="K18" s="215">
        <f t="shared" si="6"/>
        <v>1.2253855400035745E-2</v>
      </c>
      <c r="L18" s="52">
        <f t="shared" si="7"/>
        <v>5.8205837304288334E-2</v>
      </c>
      <c r="N18" s="27">
        <f t="shared" si="0"/>
        <v>4.9536960929366005</v>
      </c>
      <c r="O18" s="152">
        <f t="shared" si="1"/>
        <v>5.4684201384690132</v>
      </c>
      <c r="P18" s="52">
        <f t="shared" si="8"/>
        <v>0.10390706976682519</v>
      </c>
    </row>
    <row r="19" spans="1:16" ht="20.100000000000001" customHeight="1" x14ac:dyDescent="0.25">
      <c r="A19" s="8" t="s">
        <v>163</v>
      </c>
      <c r="B19" s="19">
        <v>4311.8</v>
      </c>
      <c r="C19" s="140">
        <v>3994.5299999999997</v>
      </c>
      <c r="D19" s="247">
        <f t="shared" si="2"/>
        <v>1.1062003945716593E-2</v>
      </c>
      <c r="E19" s="215">
        <f t="shared" si="3"/>
        <v>1.0846849206086921E-2</v>
      </c>
      <c r="F19" s="52">
        <f t="shared" si="4"/>
        <v>-7.3581798784730368E-2</v>
      </c>
      <c r="H19" s="19">
        <v>2218.2240000000002</v>
      </c>
      <c r="I19" s="140">
        <v>2215.5069999999996</v>
      </c>
      <c r="J19" s="247">
        <f t="shared" si="5"/>
        <v>1.0472664050628336E-2</v>
      </c>
      <c r="K19" s="215">
        <f t="shared" si="6"/>
        <v>1.091525651695536E-2</v>
      </c>
      <c r="L19" s="52">
        <f t="shared" si="7"/>
        <v>-1.2248537568796266E-3</v>
      </c>
      <c r="N19" s="27">
        <f t="shared" si="0"/>
        <v>5.144542882322928</v>
      </c>
      <c r="O19" s="152">
        <f t="shared" si="1"/>
        <v>5.5463521365467274</v>
      </c>
      <c r="P19" s="52">
        <f t="shared" si="8"/>
        <v>7.8103976080061269E-2</v>
      </c>
    </row>
    <row r="20" spans="1:16" ht="20.100000000000001" customHeight="1" x14ac:dyDescent="0.25">
      <c r="A20" s="8" t="s">
        <v>156</v>
      </c>
      <c r="B20" s="19">
        <v>4624.71</v>
      </c>
      <c r="C20" s="140">
        <v>5680.79</v>
      </c>
      <c r="D20" s="247">
        <f t="shared" si="2"/>
        <v>1.1864780432254507E-2</v>
      </c>
      <c r="E20" s="215">
        <f t="shared" si="3"/>
        <v>1.5425762856067303E-2</v>
      </c>
      <c r="F20" s="52">
        <f t="shared" si="4"/>
        <v>0.22835594015624761</v>
      </c>
      <c r="H20" s="19">
        <v>1751.2749999999999</v>
      </c>
      <c r="I20" s="140">
        <v>2132.3919999999998</v>
      </c>
      <c r="J20" s="247">
        <f t="shared" si="5"/>
        <v>8.26810761008092E-3</v>
      </c>
      <c r="K20" s="215">
        <f t="shared" si="6"/>
        <v>1.0505769412916987E-2</v>
      </c>
      <c r="L20" s="52">
        <f t="shared" si="7"/>
        <v>0.21762258925639891</v>
      </c>
      <c r="N20" s="27">
        <f t="shared" si="0"/>
        <v>3.7867779817545308</v>
      </c>
      <c r="O20" s="152">
        <f t="shared" si="1"/>
        <v>3.7536891875953868</v>
      </c>
      <c r="P20" s="52">
        <f t="shared" si="8"/>
        <v>-8.7379810272935378E-3</v>
      </c>
    </row>
    <row r="21" spans="1:16" ht="20.100000000000001" customHeight="1" x14ac:dyDescent="0.25">
      <c r="A21" s="8" t="s">
        <v>203</v>
      </c>
      <c r="B21" s="19">
        <v>2582.25</v>
      </c>
      <c r="C21" s="140">
        <v>1989.9999999999995</v>
      </c>
      <c r="D21" s="247">
        <f t="shared" si="2"/>
        <v>6.6248109116440164E-3</v>
      </c>
      <c r="E21" s="215">
        <f t="shared" si="3"/>
        <v>5.4036970357245959E-3</v>
      </c>
      <c r="F21" s="52">
        <f t="shared" si="4"/>
        <v>-0.2293542453286864</v>
      </c>
      <c r="H21" s="19">
        <v>2361.6169999999997</v>
      </c>
      <c r="I21" s="140">
        <v>2014.0659999999998</v>
      </c>
      <c r="J21" s="247">
        <f t="shared" si="5"/>
        <v>1.1149650106234869E-2</v>
      </c>
      <c r="K21" s="215">
        <f t="shared" si="6"/>
        <v>9.9228063969458088E-3</v>
      </c>
      <c r="L21" s="52">
        <f t="shared" si="7"/>
        <v>-0.1471665388587565</v>
      </c>
      <c r="N21" s="27">
        <f t="shared" si="0"/>
        <v>9.145578468389969</v>
      </c>
      <c r="O21" s="152">
        <f t="shared" si="1"/>
        <v>10.120934673366834</v>
      </c>
      <c r="P21" s="52">
        <f t="shared" si="8"/>
        <v>0.10664784172461118</v>
      </c>
    </row>
    <row r="22" spans="1:16" ht="20.100000000000001" customHeight="1" x14ac:dyDescent="0.25">
      <c r="A22" s="8" t="s">
        <v>192</v>
      </c>
      <c r="B22" s="19">
        <v>1552.59</v>
      </c>
      <c r="C22" s="140">
        <v>3379.3100000000004</v>
      </c>
      <c r="D22" s="247">
        <f t="shared" si="2"/>
        <v>3.9831988278862945E-3</v>
      </c>
      <c r="E22" s="215">
        <f t="shared" si="3"/>
        <v>9.1762650400977336E-3</v>
      </c>
      <c r="F22" s="52">
        <f t="shared" si="4"/>
        <v>1.1765630333829282</v>
      </c>
      <c r="H22" s="19">
        <v>614.29700000000014</v>
      </c>
      <c r="I22" s="140">
        <v>1817.6409999999998</v>
      </c>
      <c r="J22" s="247">
        <f t="shared" si="5"/>
        <v>2.9002148152345465E-3</v>
      </c>
      <c r="K22" s="215">
        <f t="shared" si="6"/>
        <v>8.9550688717008158E-3</v>
      </c>
      <c r="L22" s="52">
        <f t="shared" si="7"/>
        <v>1.9588961040018091</v>
      </c>
      <c r="N22" s="27">
        <f t="shared" si="0"/>
        <v>3.9565951088181697</v>
      </c>
      <c r="O22" s="152">
        <f t="shared" si="1"/>
        <v>5.3787341202789909</v>
      </c>
      <c r="P22" s="52">
        <f t="shared" si="8"/>
        <v>0.35943506281228066</v>
      </c>
    </row>
    <row r="23" spans="1:16" ht="20.100000000000001" customHeight="1" x14ac:dyDescent="0.25">
      <c r="A23" s="8" t="s">
        <v>166</v>
      </c>
      <c r="B23" s="19">
        <v>1836.48</v>
      </c>
      <c r="C23" s="140">
        <v>2042.2299999999998</v>
      </c>
      <c r="D23" s="247">
        <f t="shared" si="2"/>
        <v>4.7115239589567252E-3</v>
      </c>
      <c r="E23" s="215">
        <f t="shared" si="3"/>
        <v>5.5455237172200213E-3</v>
      </c>
      <c r="F23" s="52">
        <f t="shared" si="4"/>
        <v>0.11203497996166567</v>
      </c>
      <c r="H23" s="19">
        <v>1260.085</v>
      </c>
      <c r="I23" s="140">
        <v>1370.4850000000001</v>
      </c>
      <c r="J23" s="247">
        <f t="shared" si="5"/>
        <v>5.9491047253280131E-3</v>
      </c>
      <c r="K23" s="215">
        <f t="shared" si="6"/>
        <v>6.7520415542083913E-3</v>
      </c>
      <c r="L23" s="52">
        <f t="shared" si="7"/>
        <v>8.7613137208997882E-2</v>
      </c>
      <c r="N23" s="27">
        <f t="shared" si="0"/>
        <v>6.8614142272172849</v>
      </c>
      <c r="O23" s="152">
        <f t="shared" si="1"/>
        <v>6.7107279787291354</v>
      </c>
      <c r="P23" s="52">
        <f t="shared" si="8"/>
        <v>-2.1961397971050903E-2</v>
      </c>
    </row>
    <row r="24" spans="1:16" ht="20.100000000000001" customHeight="1" x14ac:dyDescent="0.25">
      <c r="A24" s="8" t="s">
        <v>162</v>
      </c>
      <c r="B24" s="19">
        <v>1885.78</v>
      </c>
      <c r="C24" s="140">
        <v>2067.61</v>
      </c>
      <c r="D24" s="247">
        <f t="shared" si="2"/>
        <v>4.8380040356123741E-3</v>
      </c>
      <c r="E24" s="215">
        <f t="shared" si="3"/>
        <v>5.6144412201178566E-3</v>
      </c>
      <c r="F24" s="52">
        <f t="shared" si="4"/>
        <v>9.6421639851944643E-2</v>
      </c>
      <c r="H24" s="19">
        <v>1134.3919999999998</v>
      </c>
      <c r="I24" s="140">
        <v>1175.4449999999999</v>
      </c>
      <c r="J24" s="247">
        <f t="shared" si="5"/>
        <v>5.3556837892477843E-3</v>
      </c>
      <c r="K24" s="215">
        <f t="shared" si="6"/>
        <v>5.7911275823423689E-3</v>
      </c>
      <c r="L24" s="52">
        <f t="shared" si="7"/>
        <v>3.6189430108816104E-2</v>
      </c>
      <c r="N24" s="27">
        <f t="shared" si="0"/>
        <v>6.0155055202621721</v>
      </c>
      <c r="O24" s="152">
        <f t="shared" si="1"/>
        <v>5.6850421501153505</v>
      </c>
      <c r="P24" s="52">
        <f t="shared" si="8"/>
        <v>-5.49352617221801E-2</v>
      </c>
    </row>
    <row r="25" spans="1:16" ht="20.100000000000001" customHeight="1" x14ac:dyDescent="0.25">
      <c r="A25" s="8" t="s">
        <v>165</v>
      </c>
      <c r="B25" s="19">
        <v>1734.42</v>
      </c>
      <c r="C25" s="140">
        <v>1868.85</v>
      </c>
      <c r="D25" s="247">
        <f t="shared" si="2"/>
        <v>4.4496871106103654E-3</v>
      </c>
      <c r="E25" s="215">
        <f t="shared" si="3"/>
        <v>5.0747232187004585E-3</v>
      </c>
      <c r="F25" s="52">
        <f t="shared" si="4"/>
        <v>7.7507178192133291E-2</v>
      </c>
      <c r="H25" s="19">
        <v>1004.304</v>
      </c>
      <c r="I25" s="140">
        <v>1048.4139999999998</v>
      </c>
      <c r="J25" s="247">
        <f t="shared" si="5"/>
        <v>4.7415132090817876E-3</v>
      </c>
      <c r="K25" s="215">
        <f t="shared" si="6"/>
        <v>5.1652771785271889E-3</v>
      </c>
      <c r="L25" s="52">
        <f t="shared" si="7"/>
        <v>4.3920964170211199E-2</v>
      </c>
      <c r="N25" s="27">
        <f t="shared" si="0"/>
        <v>5.7904313834019439</v>
      </c>
      <c r="O25" s="152">
        <f t="shared" si="1"/>
        <v>5.6099419429060635</v>
      </c>
      <c r="P25" s="52">
        <f t="shared" si="8"/>
        <v>-3.1170292599139782E-2</v>
      </c>
    </row>
    <row r="26" spans="1:16" ht="20.100000000000001" customHeight="1" x14ac:dyDescent="0.25">
      <c r="A26" s="8" t="s">
        <v>207</v>
      </c>
      <c r="B26" s="19">
        <v>719.29000000000008</v>
      </c>
      <c r="C26" s="140">
        <v>758.93000000000006</v>
      </c>
      <c r="D26" s="247">
        <f t="shared" si="2"/>
        <v>1.8453520149623102E-3</v>
      </c>
      <c r="E26" s="215">
        <f t="shared" si="3"/>
        <v>2.0608179855891801E-3</v>
      </c>
      <c r="F26" s="52">
        <f t="shared" si="4"/>
        <v>5.510990004031751E-2</v>
      </c>
      <c r="H26" s="19">
        <v>1253.8920000000001</v>
      </c>
      <c r="I26" s="140">
        <v>1016.84</v>
      </c>
      <c r="J26" s="247">
        <f t="shared" si="5"/>
        <v>5.9198663758801935E-3</v>
      </c>
      <c r="K26" s="215">
        <f t="shared" si="6"/>
        <v>5.0097198685000281E-3</v>
      </c>
      <c r="L26" s="52">
        <f t="shared" si="7"/>
        <v>-0.1890529646891439</v>
      </c>
      <c r="N26" s="27">
        <f t="shared" si="0"/>
        <v>17.432356907506012</v>
      </c>
      <c r="O26" s="152">
        <f t="shared" si="1"/>
        <v>13.398337132541867</v>
      </c>
      <c r="P26" s="52">
        <f t="shared" si="8"/>
        <v>-0.23140988888468544</v>
      </c>
    </row>
    <row r="27" spans="1:16" ht="20.100000000000001" customHeight="1" x14ac:dyDescent="0.25">
      <c r="A27" s="8" t="s">
        <v>169</v>
      </c>
      <c r="B27" s="19">
        <v>1813.67</v>
      </c>
      <c r="C27" s="140">
        <v>1471.26</v>
      </c>
      <c r="D27" s="247">
        <f t="shared" si="2"/>
        <v>4.6530044752140206E-3</v>
      </c>
      <c r="E27" s="215">
        <f t="shared" si="3"/>
        <v>3.9950971360704374E-3</v>
      </c>
      <c r="F27" s="52">
        <f t="shared" si="4"/>
        <v>-0.18879399229187233</v>
      </c>
      <c r="H27" s="19">
        <v>1090.278</v>
      </c>
      <c r="I27" s="140">
        <v>909.64</v>
      </c>
      <c r="J27" s="247">
        <f t="shared" si="5"/>
        <v>5.1474130727063453E-3</v>
      </c>
      <c r="K27" s="215">
        <f t="shared" si="6"/>
        <v>4.4815719102143554E-3</v>
      </c>
      <c r="L27" s="52">
        <f t="shared" si="7"/>
        <v>-0.16568067960648572</v>
      </c>
      <c r="N27" s="27">
        <f t="shared" ref="N27" si="9">(H27/B27)*10</f>
        <v>6.011446404252152</v>
      </c>
      <c r="O27" s="152">
        <f t="shared" ref="O27" si="10">(I27/C27)*10</f>
        <v>6.1827277299729486</v>
      </c>
      <c r="P27" s="52">
        <f t="shared" ref="P27" si="11">(O27-N27)/N27</f>
        <v>2.8492531447946039E-2</v>
      </c>
    </row>
    <row r="28" spans="1:16" ht="20.100000000000001" customHeight="1" x14ac:dyDescent="0.25">
      <c r="A28" s="8" t="s">
        <v>171</v>
      </c>
      <c r="B28" s="19">
        <v>1447.6100000000001</v>
      </c>
      <c r="C28" s="140">
        <v>1637.38</v>
      </c>
      <c r="D28" s="247">
        <f t="shared" si="2"/>
        <v>3.7138706646548539E-3</v>
      </c>
      <c r="E28" s="215">
        <f t="shared" si="3"/>
        <v>4.4461836443993675E-3</v>
      </c>
      <c r="F28" s="52">
        <f t="shared" si="4"/>
        <v>0.13109193774566352</v>
      </c>
      <c r="H28" s="19">
        <v>802.23099999999999</v>
      </c>
      <c r="I28" s="140">
        <v>901.37300000000005</v>
      </c>
      <c r="J28" s="247">
        <f t="shared" si="5"/>
        <v>3.7874875368761767E-3</v>
      </c>
      <c r="K28" s="215">
        <f t="shared" si="6"/>
        <v>4.4408424403342469E-3</v>
      </c>
      <c r="L28" s="52">
        <f t="shared" si="7"/>
        <v>0.12358285830390506</v>
      </c>
      <c r="N28" s="27">
        <f t="shared" si="0"/>
        <v>5.5417619386436945</v>
      </c>
      <c r="O28" s="152">
        <f t="shared" si="1"/>
        <v>5.5049713566795733</v>
      </c>
      <c r="P28" s="52">
        <f t="shared" si="8"/>
        <v>-6.6387878749489268E-3</v>
      </c>
    </row>
    <row r="29" spans="1:16" ht="20.100000000000001" customHeight="1" x14ac:dyDescent="0.25">
      <c r="A29" s="8" t="s">
        <v>195</v>
      </c>
      <c r="B29" s="19">
        <v>1020.6099999999999</v>
      </c>
      <c r="C29" s="140">
        <v>940.08000000000015</v>
      </c>
      <c r="D29" s="247">
        <f t="shared" si="2"/>
        <v>2.6183941386515633E-3</v>
      </c>
      <c r="E29" s="215">
        <f t="shared" si="3"/>
        <v>2.5527173413788843E-3</v>
      </c>
      <c r="F29" s="52">
        <f>(C29-B29)/B29</f>
        <v>-7.8903792829778024E-2</v>
      </c>
      <c r="H29" s="19">
        <v>930.52700000000016</v>
      </c>
      <c r="I29" s="140">
        <v>821.61099999999999</v>
      </c>
      <c r="J29" s="247">
        <f t="shared" si="5"/>
        <v>4.3931977388392855E-3</v>
      </c>
      <c r="K29" s="215">
        <f t="shared" si="6"/>
        <v>4.0478747402523272E-3</v>
      </c>
      <c r="L29" s="52">
        <f>(I29-H29)/H29</f>
        <v>-0.11704765149211162</v>
      </c>
      <c r="N29" s="27">
        <f t="shared" si="0"/>
        <v>9.1173611859574208</v>
      </c>
      <c r="O29" s="152">
        <f t="shared" si="1"/>
        <v>8.73979874053272</v>
      </c>
      <c r="P29" s="52">
        <f>(O29-N29)/N29</f>
        <v>-4.1411373063318289E-2</v>
      </c>
    </row>
    <row r="30" spans="1:16" ht="20.100000000000001" customHeight="1" x14ac:dyDescent="0.25">
      <c r="A30" s="8" t="s">
        <v>196</v>
      </c>
      <c r="B30" s="19">
        <v>801.22</v>
      </c>
      <c r="C30" s="140">
        <v>971.4</v>
      </c>
      <c r="D30" s="247">
        <f t="shared" si="2"/>
        <v>2.0555449699399438E-3</v>
      </c>
      <c r="E30" s="215">
        <f t="shared" si="3"/>
        <v>2.6377644726145091E-3</v>
      </c>
      <c r="F30" s="52">
        <f t="shared" si="4"/>
        <v>0.21240108834028101</v>
      </c>
      <c r="H30" s="19">
        <v>597.19700000000012</v>
      </c>
      <c r="I30" s="140">
        <v>658.029</v>
      </c>
      <c r="J30" s="247">
        <f t="shared" si="5"/>
        <v>2.8194824116243859E-3</v>
      </c>
      <c r="K30" s="215">
        <f t="shared" si="6"/>
        <v>3.2419465750257708E-3</v>
      </c>
      <c r="L30" s="52">
        <f t="shared" si="7"/>
        <v>0.1018625344735487</v>
      </c>
      <c r="N30" s="27">
        <f t="shared" si="0"/>
        <v>7.4535957664561554</v>
      </c>
      <c r="O30" s="152">
        <f t="shared" si="1"/>
        <v>6.7740271772699199</v>
      </c>
      <c r="P30" s="52">
        <f t="shared" si="8"/>
        <v>-9.1173255228642405E-2</v>
      </c>
    </row>
    <row r="31" spans="1:16" ht="20.100000000000001" customHeight="1" x14ac:dyDescent="0.25">
      <c r="A31" s="8" t="s">
        <v>213</v>
      </c>
      <c r="B31" s="19">
        <v>1059.33</v>
      </c>
      <c r="C31" s="140">
        <v>584.62</v>
      </c>
      <c r="D31" s="247">
        <f t="shared" si="2"/>
        <v>2.7177310264427752E-3</v>
      </c>
      <c r="E31" s="215">
        <f t="shared" si="3"/>
        <v>1.5874921412187507E-3</v>
      </c>
      <c r="F31" s="52">
        <f t="shared" si="4"/>
        <v>-0.4481228701160167</v>
      </c>
      <c r="H31" s="19">
        <v>1001.121</v>
      </c>
      <c r="I31" s="140">
        <v>633.29499999999996</v>
      </c>
      <c r="J31" s="247">
        <f t="shared" si="5"/>
        <v>4.7264856511466339E-3</v>
      </c>
      <c r="K31" s="215">
        <f t="shared" si="6"/>
        <v>3.1200882578593728E-3</v>
      </c>
      <c r="L31" s="52">
        <f t="shared" si="7"/>
        <v>-0.36741412876165819</v>
      </c>
      <c r="N31" s="27">
        <f t="shared" si="0"/>
        <v>9.450511172155986</v>
      </c>
      <c r="O31" s="152">
        <f t="shared" si="1"/>
        <v>10.832592111114911</v>
      </c>
      <c r="P31" s="52">
        <f t="shared" si="8"/>
        <v>0.14624404053729348</v>
      </c>
    </row>
    <row r="32" spans="1:16" ht="20.100000000000001" customHeight="1" thickBot="1" x14ac:dyDescent="0.3">
      <c r="A32" s="8" t="s">
        <v>17</v>
      </c>
      <c r="B32" s="19">
        <f>B33-SUM(B7:B31)</f>
        <v>13550.070000000356</v>
      </c>
      <c r="C32" s="140">
        <f>C33-SUM(C7:C31)</f>
        <v>12112.850000000268</v>
      </c>
      <c r="D32" s="247">
        <f t="shared" si="2"/>
        <v>3.4762959275648216E-2</v>
      </c>
      <c r="E32" s="215">
        <f t="shared" si="3"/>
        <v>3.2891543537275442E-2</v>
      </c>
      <c r="F32" s="52">
        <f t="shared" si="4"/>
        <v>-0.1060673487295675</v>
      </c>
      <c r="H32" s="19">
        <f>H33-SUM(H7:H31)</f>
        <v>9529.7850000000908</v>
      </c>
      <c r="I32" s="140">
        <f>I33-SUM(I7:I31)</f>
        <v>9097.387999999919</v>
      </c>
      <c r="J32" s="247">
        <f t="shared" si="5"/>
        <v>4.4991956078249136E-2</v>
      </c>
      <c r="K32" s="215">
        <f t="shared" si="6"/>
        <v>4.4820586734445264E-2</v>
      </c>
      <c r="L32" s="52">
        <f t="shared" si="7"/>
        <v>-4.5373216709523635E-2</v>
      </c>
      <c r="N32" s="27">
        <f t="shared" si="0"/>
        <v>7.0330153275959759</v>
      </c>
      <c r="O32" s="152">
        <f t="shared" si="1"/>
        <v>7.5105264244168115</v>
      </c>
      <c r="P32" s="52">
        <f t="shared" si="8"/>
        <v>6.7895642847128318E-2</v>
      </c>
    </row>
    <row r="33" spans="1:16" ht="26.25" customHeight="1" thickBot="1" x14ac:dyDescent="0.3">
      <c r="A33" s="12" t="s">
        <v>18</v>
      </c>
      <c r="B33" s="17">
        <v>389784.7100000002</v>
      </c>
      <c r="C33" s="145">
        <v>368266.39000000031</v>
      </c>
      <c r="D33" s="243">
        <f>SUM(D7:D32)</f>
        <v>1.0000000000000004</v>
      </c>
      <c r="E33" s="244">
        <f>SUM(E7:E32)</f>
        <v>1.0000000000000002</v>
      </c>
      <c r="F33" s="57">
        <f t="shared" si="4"/>
        <v>-5.5205654423950798E-2</v>
      </c>
      <c r="G33" s="1"/>
      <c r="H33" s="17">
        <v>211810.86200000005</v>
      </c>
      <c r="I33" s="145">
        <v>202973.42499999996</v>
      </c>
      <c r="J33" s="243">
        <f>SUM(J7:J32)</f>
        <v>1.0000000000000002</v>
      </c>
      <c r="K33" s="244">
        <f>SUM(K7:K32)</f>
        <v>1</v>
      </c>
      <c r="L33" s="57">
        <f t="shared" si="7"/>
        <v>-4.1723247413062749E-2</v>
      </c>
      <c r="N33" s="29">
        <f t="shared" si="0"/>
        <v>5.4340474771316689</v>
      </c>
      <c r="O33" s="146">
        <f t="shared" si="1"/>
        <v>5.5115924372028573</v>
      </c>
      <c r="P33" s="57">
        <f t="shared" si="8"/>
        <v>1.4270202900788797E-2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8"/>
      <c r="D36" s="366" t="s">
        <v>104</v>
      </c>
      <c r="E36" s="358"/>
      <c r="F36" s="130" t="s">
        <v>0</v>
      </c>
      <c r="H36" s="375" t="s">
        <v>19</v>
      </c>
      <c r="I36" s="376"/>
      <c r="J36" s="366" t="s">
        <v>104</v>
      </c>
      <c r="K36" s="359"/>
      <c r="L36" s="130" t="s">
        <v>0</v>
      </c>
      <c r="N36" s="357" t="s">
        <v>22</v>
      </c>
      <c r="O36" s="358"/>
      <c r="P36" s="130" t="s">
        <v>0</v>
      </c>
    </row>
    <row r="37" spans="1:16" x14ac:dyDescent="0.25">
      <c r="A37" s="373"/>
      <c r="B37" s="367" t="str">
        <f>B5</f>
        <v>jan-set</v>
      </c>
      <c r="C37" s="361"/>
      <c r="D37" s="367" t="str">
        <f>B5</f>
        <v>jan-set</v>
      </c>
      <c r="E37" s="361"/>
      <c r="F37" s="131" t="str">
        <f>F5</f>
        <v>2024/2023</v>
      </c>
      <c r="H37" s="355" t="str">
        <f>B5</f>
        <v>jan-set</v>
      </c>
      <c r="I37" s="361"/>
      <c r="J37" s="367" t="str">
        <f>B5</f>
        <v>jan-set</v>
      </c>
      <c r="K37" s="356"/>
      <c r="L37" s="131" t="str">
        <f>L5</f>
        <v>2024/2023</v>
      </c>
      <c r="N37" s="355" t="str">
        <f>B5</f>
        <v>jan-set</v>
      </c>
      <c r="O37" s="356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13" t="s">
        <v>155</v>
      </c>
      <c r="B39" s="314">
        <v>115995.29</v>
      </c>
      <c r="C39" s="147">
        <v>120958.14</v>
      </c>
      <c r="D39" s="247">
        <f t="shared" ref="D39:D61" si="12">B39/$B$62</f>
        <v>0.42081258872794647</v>
      </c>
      <c r="E39" s="246">
        <f t="shared" ref="E39:E61" si="13">C39/$C$62</f>
        <v>0.42545526453411442</v>
      </c>
      <c r="F39" s="52">
        <f>(C39-B39)/B39</f>
        <v>4.278492687073765E-2</v>
      </c>
      <c r="H39" s="39">
        <v>48652.826999999997</v>
      </c>
      <c r="I39" s="147">
        <v>51311.64</v>
      </c>
      <c r="J39" s="247">
        <f t="shared" ref="J39:J61" si="14">H39/$H$62</f>
        <v>0.39316568090444154</v>
      </c>
      <c r="K39" s="246">
        <f t="shared" ref="K39:K61" si="15">I39/$I$62</f>
        <v>0.3948917585183937</v>
      </c>
      <c r="L39" s="52">
        <f>(I39-H39)/H39</f>
        <v>5.4648684648890021E-2</v>
      </c>
      <c r="N39" s="27">
        <f t="shared" ref="N39:N62" si="16">(H39/B39)*10</f>
        <v>4.1943795304102434</v>
      </c>
      <c r="O39" s="151">
        <f t="shared" ref="O39:O62" si="17">(I39/C39)*10</f>
        <v>4.242098960847116</v>
      </c>
      <c r="P39" s="61">
        <f t="shared" si="8"/>
        <v>1.1376993925059833E-2</v>
      </c>
    </row>
    <row r="40" spans="1:16" ht="20.100000000000001" customHeight="1" x14ac:dyDescent="0.25">
      <c r="A40" s="313" t="s">
        <v>159</v>
      </c>
      <c r="B40" s="315">
        <v>47784.31</v>
      </c>
      <c r="C40" s="140">
        <v>49665.94</v>
      </c>
      <c r="D40" s="247">
        <f t="shared" si="12"/>
        <v>0.17335392835070026</v>
      </c>
      <c r="E40" s="215">
        <f t="shared" si="13"/>
        <v>0.17469378779332634</v>
      </c>
      <c r="F40" s="52">
        <f t="shared" ref="F40:F62" si="18">(C40-B40)/B40</f>
        <v>3.9377569750405621E-2</v>
      </c>
      <c r="H40" s="19">
        <v>20536.083999999999</v>
      </c>
      <c r="I40" s="140">
        <v>22225.72</v>
      </c>
      <c r="J40" s="247">
        <f t="shared" si="14"/>
        <v>0.16595301746742913</v>
      </c>
      <c r="K40" s="215">
        <f t="shared" si="15"/>
        <v>0.17104800499725664</v>
      </c>
      <c r="L40" s="52">
        <f t="shared" ref="L40:L62" si="19">(I40-H40)/H40</f>
        <v>8.227644569432041E-2</v>
      </c>
      <c r="N40" s="27">
        <f t="shared" si="16"/>
        <v>4.2976625591119761</v>
      </c>
      <c r="O40" s="152">
        <f t="shared" si="17"/>
        <v>4.4750426549864954</v>
      </c>
      <c r="P40" s="52">
        <f t="shared" si="8"/>
        <v>4.1273621052084479E-2</v>
      </c>
    </row>
    <row r="41" spans="1:16" ht="20.100000000000001" customHeight="1" x14ac:dyDescent="0.25">
      <c r="A41" s="313" t="s">
        <v>158</v>
      </c>
      <c r="B41" s="315">
        <v>48633.02</v>
      </c>
      <c r="C41" s="140">
        <v>48559.95</v>
      </c>
      <c r="D41" s="247">
        <f t="shared" si="12"/>
        <v>0.17643291416279053</v>
      </c>
      <c r="E41" s="215">
        <f t="shared" si="13"/>
        <v>0.17080360505719888</v>
      </c>
      <c r="F41" s="52">
        <f t="shared" si="18"/>
        <v>-1.5024771235674797E-3</v>
      </c>
      <c r="H41" s="19">
        <v>20152.649000000005</v>
      </c>
      <c r="I41" s="140">
        <v>20538.373</v>
      </c>
      <c r="J41" s="247">
        <f t="shared" si="14"/>
        <v>0.1628544620051208</v>
      </c>
      <c r="K41" s="215">
        <f t="shared" si="15"/>
        <v>0.15806226873817905</v>
      </c>
      <c r="L41" s="52">
        <f t="shared" si="19"/>
        <v>1.9140114036620925E-2</v>
      </c>
      <c r="N41" s="27">
        <f t="shared" si="16"/>
        <v>4.1438201863672059</v>
      </c>
      <c r="O41" s="152">
        <f t="shared" si="17"/>
        <v>4.2294880863757065</v>
      </c>
      <c r="P41" s="52">
        <f t="shared" si="8"/>
        <v>2.0673652850657035E-2</v>
      </c>
    </row>
    <row r="42" spans="1:16" ht="20.100000000000001" customHeight="1" x14ac:dyDescent="0.25">
      <c r="A42" s="313" t="s">
        <v>160</v>
      </c>
      <c r="B42" s="315">
        <v>10534.38</v>
      </c>
      <c r="C42" s="140">
        <v>13131.96</v>
      </c>
      <c r="D42" s="247">
        <f t="shared" si="12"/>
        <v>3.8217066558856871E-2</v>
      </c>
      <c r="E42" s="215">
        <f t="shared" si="13"/>
        <v>4.6190041576791852E-2</v>
      </c>
      <c r="F42" s="52">
        <f t="shared" si="18"/>
        <v>0.24658119414716387</v>
      </c>
      <c r="H42" s="19">
        <v>8356.5159999999996</v>
      </c>
      <c r="I42" s="140">
        <v>10131.171000000002</v>
      </c>
      <c r="J42" s="247">
        <f t="shared" si="14"/>
        <v>6.752938124497597E-2</v>
      </c>
      <c r="K42" s="215">
        <f t="shared" si="15"/>
        <v>7.7968974136093772E-2</v>
      </c>
      <c r="L42" s="52">
        <f t="shared" si="19"/>
        <v>0.21236780974272085</v>
      </c>
      <c r="N42" s="27">
        <f t="shared" si="16"/>
        <v>7.9326130251614231</v>
      </c>
      <c r="O42" s="152">
        <f t="shared" si="17"/>
        <v>7.7148963292608288</v>
      </c>
      <c r="P42" s="52">
        <f t="shared" si="8"/>
        <v>-2.7445772938881497E-2</v>
      </c>
    </row>
    <row r="43" spans="1:16" ht="20.100000000000001" customHeight="1" x14ac:dyDescent="0.25">
      <c r="A43" s="313" t="s">
        <v>157</v>
      </c>
      <c r="B43" s="315">
        <v>22796.539999999994</v>
      </c>
      <c r="C43" s="140">
        <v>21627.11</v>
      </c>
      <c r="D43" s="247">
        <f t="shared" si="12"/>
        <v>8.2702246026025522E-2</v>
      </c>
      <c r="E43" s="215">
        <f t="shared" si="13"/>
        <v>7.6070678717103227E-2</v>
      </c>
      <c r="F43" s="52">
        <f t="shared" si="18"/>
        <v>-5.1298574257321213E-2</v>
      </c>
      <c r="H43" s="19">
        <v>10195.948</v>
      </c>
      <c r="I43" s="140">
        <v>9461.621000000001</v>
      </c>
      <c r="J43" s="247">
        <f t="shared" si="14"/>
        <v>8.2393913880611278E-2</v>
      </c>
      <c r="K43" s="215">
        <f t="shared" si="15"/>
        <v>7.2816151561800851E-2</v>
      </c>
      <c r="L43" s="52">
        <f t="shared" si="19"/>
        <v>-7.2021454012907798E-2</v>
      </c>
      <c r="N43" s="27">
        <f t="shared" si="16"/>
        <v>4.4725857520483387</v>
      </c>
      <c r="O43" s="152">
        <f t="shared" si="17"/>
        <v>4.3748892015622989</v>
      </c>
      <c r="P43" s="52">
        <f t="shared" si="8"/>
        <v>-2.1843415845363534E-2</v>
      </c>
    </row>
    <row r="44" spans="1:16" ht="20.100000000000001" customHeight="1" x14ac:dyDescent="0.25">
      <c r="A44" s="313" t="s">
        <v>161</v>
      </c>
      <c r="B44" s="315">
        <v>7771.85</v>
      </c>
      <c r="C44" s="140">
        <v>7914.02</v>
      </c>
      <c r="D44" s="247">
        <f t="shared" si="12"/>
        <v>2.819504410657787E-2</v>
      </c>
      <c r="E44" s="215">
        <f t="shared" si="13"/>
        <v>2.7836584397116827E-2</v>
      </c>
      <c r="F44" s="52">
        <f t="shared" si="18"/>
        <v>1.829294183495565E-2</v>
      </c>
      <c r="H44" s="19">
        <v>3750.0140000000001</v>
      </c>
      <c r="I44" s="140">
        <v>4102.2789999999995</v>
      </c>
      <c r="J44" s="247">
        <f t="shared" si="14"/>
        <v>3.0304031617961039E-2</v>
      </c>
      <c r="K44" s="215">
        <f t="shared" si="15"/>
        <v>3.1570929485845271E-2</v>
      </c>
      <c r="L44" s="52">
        <f t="shared" si="19"/>
        <v>9.3936982635264676E-2</v>
      </c>
      <c r="N44" s="27">
        <f t="shared" si="16"/>
        <v>4.825124005223981</v>
      </c>
      <c r="O44" s="152">
        <f t="shared" si="17"/>
        <v>5.1835590508995422</v>
      </c>
      <c r="P44" s="52">
        <f t="shared" si="8"/>
        <v>7.4285146928347742E-2</v>
      </c>
    </row>
    <row r="45" spans="1:16" ht="20.100000000000001" customHeight="1" x14ac:dyDescent="0.25">
      <c r="A45" s="313" t="s">
        <v>163</v>
      </c>
      <c r="B45" s="315">
        <v>4311.8</v>
      </c>
      <c r="C45" s="140">
        <v>3994.5299999999997</v>
      </c>
      <c r="D45" s="247">
        <f t="shared" si="12"/>
        <v>1.5642529279224698E-2</v>
      </c>
      <c r="E45" s="215">
        <f t="shared" si="13"/>
        <v>1.4050264147906508E-2</v>
      </c>
      <c r="F45" s="52">
        <f t="shared" si="18"/>
        <v>-7.3581798784730368E-2</v>
      </c>
      <c r="H45" s="19">
        <v>2218.2240000000002</v>
      </c>
      <c r="I45" s="140">
        <v>2215.5069999999996</v>
      </c>
      <c r="J45" s="247">
        <f t="shared" si="14"/>
        <v>1.792556780633886E-2</v>
      </c>
      <c r="K45" s="215">
        <f t="shared" si="15"/>
        <v>1.7050428620870639E-2</v>
      </c>
      <c r="L45" s="52">
        <f t="shared" si="19"/>
        <v>-1.2248537568796266E-3</v>
      </c>
      <c r="N45" s="27">
        <f t="shared" si="16"/>
        <v>5.144542882322928</v>
      </c>
      <c r="O45" s="152">
        <f t="shared" si="17"/>
        <v>5.5463521365467274</v>
      </c>
      <c r="P45" s="52">
        <f t="shared" si="8"/>
        <v>7.8103976080061269E-2</v>
      </c>
    </row>
    <row r="46" spans="1:16" ht="20.100000000000001" customHeight="1" x14ac:dyDescent="0.25">
      <c r="A46" s="313" t="s">
        <v>156</v>
      </c>
      <c r="B46" s="315">
        <v>4624.71</v>
      </c>
      <c r="C46" s="140">
        <v>5680.79</v>
      </c>
      <c r="D46" s="247">
        <f t="shared" si="12"/>
        <v>1.6777717329867631E-2</v>
      </c>
      <c r="E46" s="215">
        <f t="shared" si="13"/>
        <v>1.9981474683826588E-2</v>
      </c>
      <c r="F46" s="52">
        <f t="shared" si="18"/>
        <v>0.22835594015624761</v>
      </c>
      <c r="H46" s="19">
        <v>1751.2749999999999</v>
      </c>
      <c r="I46" s="140">
        <v>2132.3919999999998</v>
      </c>
      <c r="J46" s="247">
        <f t="shared" si="14"/>
        <v>1.4152131957839282E-2</v>
      </c>
      <c r="K46" s="215">
        <f t="shared" si="15"/>
        <v>1.6410779829499789E-2</v>
      </c>
      <c r="L46" s="52">
        <f t="shared" si="19"/>
        <v>0.21762258925639891</v>
      </c>
      <c r="N46" s="27">
        <f t="shared" si="16"/>
        <v>3.7867779817545308</v>
      </c>
      <c r="O46" s="152">
        <f t="shared" si="17"/>
        <v>3.7536891875953868</v>
      </c>
      <c r="P46" s="52">
        <f t="shared" si="8"/>
        <v>-8.7379810272935378E-3</v>
      </c>
    </row>
    <row r="47" spans="1:16" ht="20.100000000000001" customHeight="1" x14ac:dyDescent="0.25">
      <c r="A47" s="313" t="s">
        <v>166</v>
      </c>
      <c r="B47" s="315">
        <v>1836.48</v>
      </c>
      <c r="C47" s="140">
        <v>2042.2299999999998</v>
      </c>
      <c r="D47" s="247">
        <f t="shared" si="12"/>
        <v>6.6624593373325689E-3</v>
      </c>
      <c r="E47" s="215">
        <f t="shared" si="13"/>
        <v>7.1832908879840944E-3</v>
      </c>
      <c r="F47" s="52">
        <f t="shared" si="18"/>
        <v>0.11203497996166567</v>
      </c>
      <c r="H47" s="19">
        <v>1260.085</v>
      </c>
      <c r="I47" s="140">
        <v>1370.4850000000001</v>
      </c>
      <c r="J47" s="247">
        <f t="shared" si="14"/>
        <v>1.018280349921852E-2</v>
      </c>
      <c r="K47" s="215">
        <f t="shared" si="15"/>
        <v>1.0547182504263767E-2</v>
      </c>
      <c r="L47" s="52">
        <f t="shared" si="19"/>
        <v>8.7613137208997882E-2</v>
      </c>
      <c r="N47" s="27">
        <f t="shared" si="16"/>
        <v>6.8614142272172849</v>
      </c>
      <c r="O47" s="152">
        <f t="shared" si="17"/>
        <v>6.7107279787291354</v>
      </c>
      <c r="P47" s="52">
        <f t="shared" si="8"/>
        <v>-2.1961397971050903E-2</v>
      </c>
    </row>
    <row r="48" spans="1:16" ht="20.100000000000001" customHeight="1" x14ac:dyDescent="0.25">
      <c r="A48" s="313" t="s">
        <v>162</v>
      </c>
      <c r="B48" s="315">
        <v>1885.78</v>
      </c>
      <c r="C48" s="140">
        <v>2067.61</v>
      </c>
      <c r="D48" s="247">
        <f t="shared" si="12"/>
        <v>6.8413119495747366E-3</v>
      </c>
      <c r="E48" s="215">
        <f t="shared" si="13"/>
        <v>7.2725618921006922E-3</v>
      </c>
      <c r="F48" s="52">
        <f t="shared" si="18"/>
        <v>9.6421639851944643E-2</v>
      </c>
      <c r="H48" s="19">
        <v>1134.3919999999998</v>
      </c>
      <c r="I48" s="140">
        <v>1175.4449999999999</v>
      </c>
      <c r="J48" s="247">
        <f t="shared" si="14"/>
        <v>9.1670727189717294E-3</v>
      </c>
      <c r="K48" s="215">
        <f t="shared" si="15"/>
        <v>9.0461646342165896E-3</v>
      </c>
      <c r="L48" s="52">
        <f t="shared" si="19"/>
        <v>3.6189430108816104E-2</v>
      </c>
      <c r="N48" s="27">
        <f t="shared" si="16"/>
        <v>6.0155055202621721</v>
      </c>
      <c r="O48" s="152">
        <f t="shared" si="17"/>
        <v>5.6850421501153505</v>
      </c>
      <c r="P48" s="52">
        <f t="shared" si="8"/>
        <v>-5.49352617221801E-2</v>
      </c>
    </row>
    <row r="49" spans="1:16" ht="20.100000000000001" customHeight="1" x14ac:dyDescent="0.25">
      <c r="A49" s="313" t="s">
        <v>165</v>
      </c>
      <c r="B49" s="315">
        <v>1734.42</v>
      </c>
      <c r="C49" s="140">
        <v>1868.85</v>
      </c>
      <c r="D49" s="247">
        <f t="shared" si="12"/>
        <v>6.2922017794129828E-3</v>
      </c>
      <c r="E49" s="215">
        <f t="shared" si="13"/>
        <v>6.5734482286564574E-3</v>
      </c>
      <c r="F49" s="52">
        <f t="shared" si="18"/>
        <v>7.7507178192133291E-2</v>
      </c>
      <c r="H49" s="19">
        <v>1004.304</v>
      </c>
      <c r="I49" s="140">
        <v>1048.4139999999998</v>
      </c>
      <c r="J49" s="247">
        <f t="shared" si="14"/>
        <v>8.115825746262479E-3</v>
      </c>
      <c r="K49" s="215">
        <f t="shared" si="15"/>
        <v>8.0685405517208798E-3</v>
      </c>
      <c r="L49" s="52">
        <f t="shared" si="19"/>
        <v>4.3920964170211199E-2</v>
      </c>
      <c r="N49" s="27">
        <f t="shared" si="16"/>
        <v>5.7904313834019439</v>
      </c>
      <c r="O49" s="152">
        <f t="shared" si="17"/>
        <v>5.6099419429060635</v>
      </c>
      <c r="P49" s="52">
        <f t="shared" si="8"/>
        <v>-3.1170292599139782E-2</v>
      </c>
    </row>
    <row r="50" spans="1:16" ht="20.100000000000001" customHeight="1" x14ac:dyDescent="0.25">
      <c r="A50" s="313" t="s">
        <v>169</v>
      </c>
      <c r="B50" s="315">
        <v>1813.67</v>
      </c>
      <c r="C50" s="140">
        <v>1471.26</v>
      </c>
      <c r="D50" s="247">
        <f t="shared" si="12"/>
        <v>6.5797082605527756E-3</v>
      </c>
      <c r="E50" s="215">
        <f t="shared" si="13"/>
        <v>5.1749746854445776E-3</v>
      </c>
      <c r="F50" s="52">
        <f t="shared" si="18"/>
        <v>-0.18879399229187233</v>
      </c>
      <c r="H50" s="19">
        <v>1090.278</v>
      </c>
      <c r="I50" s="140">
        <v>909.64</v>
      </c>
      <c r="J50" s="247">
        <f t="shared" si="14"/>
        <v>8.810585502978743E-3</v>
      </c>
      <c r="K50" s="215">
        <f t="shared" si="15"/>
        <v>7.0005429414977125E-3</v>
      </c>
      <c r="L50" s="52">
        <f t="shared" si="19"/>
        <v>-0.16568067960648572</v>
      </c>
      <c r="N50" s="27">
        <f t="shared" si="16"/>
        <v>6.011446404252152</v>
      </c>
      <c r="O50" s="152">
        <f t="shared" si="17"/>
        <v>6.1827277299729486</v>
      </c>
      <c r="P50" s="52">
        <f t="shared" si="8"/>
        <v>2.8492531447946039E-2</v>
      </c>
    </row>
    <row r="51" spans="1:16" ht="20.100000000000001" customHeight="1" x14ac:dyDescent="0.25">
      <c r="A51" s="313" t="s">
        <v>171</v>
      </c>
      <c r="B51" s="315">
        <v>1447.6100000000001</v>
      </c>
      <c r="C51" s="140">
        <v>1637.38</v>
      </c>
      <c r="D51" s="247">
        <f t="shared" si="12"/>
        <v>5.251700405839433E-3</v>
      </c>
      <c r="E51" s="215">
        <f t="shared" si="13"/>
        <v>5.7592811946584853E-3</v>
      </c>
      <c r="F51" s="52">
        <f t="shared" si="18"/>
        <v>0.13109193774566352</v>
      </c>
      <c r="H51" s="19">
        <v>802.23099999999999</v>
      </c>
      <c r="I51" s="140">
        <v>901.37300000000005</v>
      </c>
      <c r="J51" s="247">
        <f t="shared" si="14"/>
        <v>6.4828647543471842E-3</v>
      </c>
      <c r="K51" s="215">
        <f t="shared" si="15"/>
        <v>6.9369205320858997E-3</v>
      </c>
      <c r="L51" s="52">
        <f t="shared" si="19"/>
        <v>0.12358285830390506</v>
      </c>
      <c r="N51" s="27">
        <f t="shared" si="16"/>
        <v>5.5417619386436945</v>
      </c>
      <c r="O51" s="152">
        <f t="shared" si="17"/>
        <v>5.5049713566795733</v>
      </c>
      <c r="P51" s="52">
        <f t="shared" si="8"/>
        <v>-6.6387878749489268E-3</v>
      </c>
    </row>
    <row r="52" spans="1:16" ht="20.100000000000001" customHeight="1" x14ac:dyDescent="0.25">
      <c r="A52" s="313" t="s">
        <v>164</v>
      </c>
      <c r="B52" s="315">
        <v>676.06000000000006</v>
      </c>
      <c r="C52" s="140">
        <v>688.38</v>
      </c>
      <c r="D52" s="247">
        <f t="shared" si="12"/>
        <v>2.4526388850393452E-3</v>
      </c>
      <c r="E52" s="215">
        <f t="shared" si="13"/>
        <v>2.4212913244201152E-3</v>
      </c>
      <c r="F52" s="52">
        <f t="shared" si="18"/>
        <v>1.8223234624145691E-2</v>
      </c>
      <c r="H52" s="19">
        <v>474.62599999999998</v>
      </c>
      <c r="I52" s="140">
        <v>514.76700000000005</v>
      </c>
      <c r="J52" s="247">
        <f t="shared" si="14"/>
        <v>3.835474030418653E-3</v>
      </c>
      <c r="K52" s="215">
        <f t="shared" si="15"/>
        <v>3.961620518409429E-3</v>
      </c>
      <c r="L52" s="52">
        <f t="shared" si="19"/>
        <v>8.4573959285837857E-2</v>
      </c>
      <c r="N52" s="27">
        <f t="shared" si="16"/>
        <v>7.0204715557790722</v>
      </c>
      <c r="O52" s="152">
        <f t="shared" si="17"/>
        <v>7.4779482262703745</v>
      </c>
      <c r="P52" s="52">
        <f t="shared" si="8"/>
        <v>6.5163239656561137E-2</v>
      </c>
    </row>
    <row r="53" spans="1:16" ht="20.100000000000001" customHeight="1" x14ac:dyDescent="0.25">
      <c r="A53" s="313" t="s">
        <v>168</v>
      </c>
      <c r="B53" s="315">
        <v>1258.81</v>
      </c>
      <c r="C53" s="140">
        <v>580.21</v>
      </c>
      <c r="D53" s="247">
        <f t="shared" si="12"/>
        <v>4.5667638299505637E-3</v>
      </c>
      <c r="E53" s="215">
        <f t="shared" si="13"/>
        <v>2.0408167572297208E-3</v>
      </c>
      <c r="F53" s="52">
        <f t="shared" si="18"/>
        <v>-0.53908056021162842</v>
      </c>
      <c r="H53" s="19">
        <v>724.76400000000012</v>
      </c>
      <c r="I53" s="140">
        <v>342.928</v>
      </c>
      <c r="J53" s="247">
        <f t="shared" si="14"/>
        <v>5.8568504468409768E-3</v>
      </c>
      <c r="K53" s="215">
        <f t="shared" si="15"/>
        <v>2.6391563583856551E-3</v>
      </c>
      <c r="L53" s="52">
        <f t="shared" si="19"/>
        <v>-0.52684184093028907</v>
      </c>
      <c r="N53" s="27">
        <f t="shared" si="16"/>
        <v>5.7575329080639657</v>
      </c>
      <c r="O53" s="152">
        <f t="shared" si="17"/>
        <v>5.9104117474707429</v>
      </c>
      <c r="P53" s="52">
        <f t="shared" si="8"/>
        <v>2.6552838142298082E-2</v>
      </c>
    </row>
    <row r="54" spans="1:16" ht="20.100000000000001" customHeight="1" x14ac:dyDescent="0.25">
      <c r="A54" s="313" t="s">
        <v>170</v>
      </c>
      <c r="B54" s="315">
        <v>377.96999999999997</v>
      </c>
      <c r="C54" s="140">
        <v>404.74999999999994</v>
      </c>
      <c r="D54" s="247">
        <f t="shared" si="12"/>
        <v>1.3712154533300613E-3</v>
      </c>
      <c r="E54" s="215">
        <f t="shared" si="13"/>
        <v>1.4236579557207378E-3</v>
      </c>
      <c r="F54" s="52">
        <f t="shared" si="18"/>
        <v>7.0852184035769969E-2</v>
      </c>
      <c r="H54" s="19">
        <v>286.91000000000003</v>
      </c>
      <c r="I54" s="140">
        <v>324.28700000000003</v>
      </c>
      <c r="J54" s="247">
        <f t="shared" si="14"/>
        <v>2.318532600547412E-3</v>
      </c>
      <c r="K54" s="215">
        <f t="shared" si="15"/>
        <v>2.4956961752665547E-3</v>
      </c>
      <c r="L54" s="52">
        <f t="shared" si="19"/>
        <v>0.13027430204593776</v>
      </c>
      <c r="N54" s="27">
        <f t="shared" si="16"/>
        <v>7.5908140857740047</v>
      </c>
      <c r="O54" s="152">
        <f t="shared" si="17"/>
        <v>8.0120321185917263</v>
      </c>
      <c r="P54" s="52">
        <f t="shared" si="8"/>
        <v>5.549049522990282E-2</v>
      </c>
    </row>
    <row r="55" spans="1:16" ht="20.100000000000001" customHeight="1" x14ac:dyDescent="0.25">
      <c r="A55" s="313" t="s">
        <v>173</v>
      </c>
      <c r="B55" s="315">
        <v>231.84999999999997</v>
      </c>
      <c r="C55" s="140">
        <v>508.12</v>
      </c>
      <c r="D55" s="247">
        <f t="shared" si="12"/>
        <v>8.4111517542285021E-4</v>
      </c>
      <c r="E55" s="215">
        <f t="shared" si="13"/>
        <v>1.787249117877261E-3</v>
      </c>
      <c r="F55" s="52">
        <f t="shared" si="18"/>
        <v>1.1915893896916112</v>
      </c>
      <c r="H55" s="19">
        <v>129.15399999999997</v>
      </c>
      <c r="I55" s="140">
        <v>252.65799999999999</v>
      </c>
      <c r="J55" s="247">
        <f t="shared" si="14"/>
        <v>1.0436992767456706E-3</v>
      </c>
      <c r="K55" s="215">
        <f t="shared" si="15"/>
        <v>1.9444430527603546E-3</v>
      </c>
      <c r="L55" s="52">
        <f t="shared" si="19"/>
        <v>0.95625377456369953</v>
      </c>
      <c r="N55" s="27">
        <f t="shared" si="16"/>
        <v>5.570584429588096</v>
      </c>
      <c r="O55" s="152">
        <f t="shared" si="17"/>
        <v>4.9724080925765559</v>
      </c>
      <c r="P55" s="52">
        <f t="shared" si="8"/>
        <v>-0.10738125318311903</v>
      </c>
    </row>
    <row r="56" spans="1:16" ht="20.100000000000001" customHeight="1" x14ac:dyDescent="0.25">
      <c r="A56" s="313" t="s">
        <v>214</v>
      </c>
      <c r="B56" s="315">
        <v>528.54</v>
      </c>
      <c r="C56" s="140">
        <v>444.61999999999995</v>
      </c>
      <c r="D56" s="247">
        <f t="shared" si="12"/>
        <v>1.9174596282855005E-3</v>
      </c>
      <c r="E56" s="215">
        <f t="shared" si="13"/>
        <v>1.563895738783334E-3</v>
      </c>
      <c r="F56" s="52">
        <f t="shared" si="18"/>
        <v>-0.15877700836265946</v>
      </c>
      <c r="H56" s="19">
        <v>283.06</v>
      </c>
      <c r="I56" s="140">
        <v>246.215</v>
      </c>
      <c r="J56" s="247">
        <f t="shared" si="14"/>
        <v>2.287420577571191E-3</v>
      </c>
      <c r="K56" s="215">
        <f t="shared" si="15"/>
        <v>1.8948580541102626E-3</v>
      </c>
      <c r="L56" s="52">
        <f t="shared" si="19"/>
        <v>-0.13016674909913092</v>
      </c>
      <c r="N56" s="27">
        <f t="shared" ref="N56" si="20">(H56/B56)*10</f>
        <v>5.3555076247776903</v>
      </c>
      <c r="O56" s="152">
        <f t="shared" ref="O56" si="21">(I56/C56)*10</f>
        <v>5.5376501281993615</v>
      </c>
      <c r="P56" s="52">
        <f t="shared" ref="P56" si="22">(O56-N56)/N56</f>
        <v>3.4010315395495698E-2</v>
      </c>
    </row>
    <row r="57" spans="1:16" ht="20.100000000000001" customHeight="1" x14ac:dyDescent="0.25">
      <c r="A57" s="313" t="s">
        <v>172</v>
      </c>
      <c r="B57" s="315">
        <v>589.82000000000005</v>
      </c>
      <c r="C57" s="140">
        <v>326.27</v>
      </c>
      <c r="D57" s="247">
        <f t="shared" si="12"/>
        <v>2.139773788086718E-3</v>
      </c>
      <c r="E57" s="215">
        <f t="shared" si="13"/>
        <v>1.1476142834169368E-3</v>
      </c>
      <c r="F57" s="52">
        <f t="shared" si="18"/>
        <v>-0.44683123664846908</v>
      </c>
      <c r="H57" s="19">
        <v>342.77100000000002</v>
      </c>
      <c r="I57" s="140">
        <v>204.67500000000001</v>
      </c>
      <c r="J57" s="247">
        <f t="shared" si="14"/>
        <v>2.7699478513200548E-3</v>
      </c>
      <c r="K57" s="215">
        <f t="shared" si="15"/>
        <v>1.5751683375302805E-3</v>
      </c>
      <c r="L57" s="52">
        <f t="shared" si="19"/>
        <v>-0.40288122390750675</v>
      </c>
      <c r="N57" s="27">
        <f t="shared" ref="N57:N60" si="23">(H57/B57)*10</f>
        <v>5.8114509511376342</v>
      </c>
      <c r="O57" s="152">
        <f t="shared" ref="O57:O60" si="24">(I57/C57)*10</f>
        <v>6.2731786557145934</v>
      </c>
      <c r="P57" s="52">
        <f t="shared" ref="P57:P60" si="25">(O57-N57)/N57</f>
        <v>7.9451363946653059E-2</v>
      </c>
    </row>
    <row r="58" spans="1:16" ht="20.100000000000001" customHeight="1" x14ac:dyDescent="0.25">
      <c r="A58" s="313" t="s">
        <v>174</v>
      </c>
      <c r="B58" s="315">
        <v>225.48000000000002</v>
      </c>
      <c r="C58" s="140">
        <v>179.85999999999999</v>
      </c>
      <c r="D58" s="247">
        <f t="shared" si="12"/>
        <v>8.1800582167066772E-4</v>
      </c>
      <c r="E58" s="215">
        <f t="shared" si="13"/>
        <v>6.326352561233648E-4</v>
      </c>
      <c r="F58" s="52">
        <f t="shared" si="18"/>
        <v>-0.20232393116906169</v>
      </c>
      <c r="H58" s="19">
        <v>123.00900000000001</v>
      </c>
      <c r="I58" s="140">
        <v>117.83799999999999</v>
      </c>
      <c r="J58" s="247">
        <f t="shared" si="14"/>
        <v>9.9404125565765084E-4</v>
      </c>
      <c r="K58" s="215">
        <f t="shared" si="15"/>
        <v>9.0687522441867919E-4</v>
      </c>
      <c r="L58" s="52">
        <f t="shared" si="19"/>
        <v>-4.2037574486419857E-2</v>
      </c>
      <c r="N58" s="27">
        <f t="shared" ref="N58:N59" si="26">(H58/B58)*10</f>
        <v>5.4554284193720068</v>
      </c>
      <c r="O58" s="152">
        <f t="shared" ref="O58:O59" si="27">(I58/C58)*10</f>
        <v>6.5516512843322587</v>
      </c>
      <c r="P58" s="52">
        <f t="shared" ref="P58:P59" si="28">(O58-N58)/N58</f>
        <v>0.20094166409875502</v>
      </c>
    </row>
    <row r="59" spans="1:16" ht="20.100000000000001" customHeight="1" x14ac:dyDescent="0.25">
      <c r="A59" s="313" t="s">
        <v>230</v>
      </c>
      <c r="B59" s="315">
        <v>160.32000000000002</v>
      </c>
      <c r="C59" s="140">
        <v>135.29</v>
      </c>
      <c r="D59" s="247">
        <f t="shared" si="12"/>
        <v>5.8161563478020871E-4</v>
      </c>
      <c r="E59" s="215">
        <f t="shared" si="13"/>
        <v>4.7586580563176932E-4</v>
      </c>
      <c r="F59" s="52">
        <f t="shared" ref="F59:F60" si="29">(C59-B59)/B59</f>
        <v>-0.15612524950099818</v>
      </c>
      <c r="H59" s="19">
        <v>111.73700000000001</v>
      </c>
      <c r="I59" s="140">
        <v>102.92400000000001</v>
      </c>
      <c r="J59" s="247">
        <f t="shared" si="14"/>
        <v>9.0295171721921916E-4</v>
      </c>
      <c r="K59" s="215">
        <f t="shared" si="15"/>
        <v>7.9209784278473964E-4</v>
      </c>
      <c r="L59" s="52">
        <f t="shared" ref="L59:L60" si="30">(I59-H59)/H59</f>
        <v>-7.8872710024432385E-2</v>
      </c>
      <c r="N59" s="27">
        <f t="shared" si="26"/>
        <v>6.9696232534930136</v>
      </c>
      <c r="O59" s="152">
        <f t="shared" si="27"/>
        <v>7.6076576243624814</v>
      </c>
      <c r="P59" s="52">
        <f t="shared" si="28"/>
        <v>9.1545030149183429E-2</v>
      </c>
    </row>
    <row r="60" spans="1:16" ht="20.100000000000001" customHeight="1" x14ac:dyDescent="0.25">
      <c r="A60" s="313" t="s">
        <v>215</v>
      </c>
      <c r="B60" s="315">
        <v>160.38999999999996</v>
      </c>
      <c r="C60" s="140">
        <v>130.76999999999998</v>
      </c>
      <c r="D60" s="247">
        <f t="shared" si="12"/>
        <v>5.8186958372254008E-4</v>
      </c>
      <c r="E60" s="215">
        <f t="shared" si="13"/>
        <v>4.5996726589154016E-4</v>
      </c>
      <c r="F60" s="52">
        <f t="shared" si="29"/>
        <v>-0.18467485504083786</v>
      </c>
      <c r="H60" s="19">
        <v>119.023</v>
      </c>
      <c r="I60" s="140">
        <v>102.58</v>
      </c>
      <c r="J60" s="247">
        <f t="shared" si="14"/>
        <v>9.6183021057110092E-4</v>
      </c>
      <c r="K60" s="215">
        <f t="shared" si="15"/>
        <v>7.8945043636915188E-4</v>
      </c>
      <c r="L60" s="52">
        <f t="shared" si="30"/>
        <v>-0.13814976937230619</v>
      </c>
      <c r="N60" s="27">
        <f t="shared" si="23"/>
        <v>7.4208491801234509</v>
      </c>
      <c r="O60" s="152">
        <f t="shared" si="24"/>
        <v>7.844306798195305</v>
      </c>
      <c r="P60" s="52">
        <f t="shared" si="25"/>
        <v>5.7063229260348562E-2</v>
      </c>
    </row>
    <row r="61" spans="1:16" ht="20.100000000000001" customHeight="1" thickBot="1" x14ac:dyDescent="0.3">
      <c r="A61" s="8" t="s">
        <v>17</v>
      </c>
      <c r="B61" s="316">
        <f>B62-SUM(B39:B60)</f>
        <v>266.86000000016065</v>
      </c>
      <c r="C61" s="142">
        <f>C62-SUM(C39:C60)</f>
        <v>284.79999999998836</v>
      </c>
      <c r="D61" s="247">
        <f t="shared" si="12"/>
        <v>9.6812592500960517E-4</v>
      </c>
      <c r="E61" s="215">
        <f t="shared" si="13"/>
        <v>1.0017486986763425E-3</v>
      </c>
      <c r="F61" s="52">
        <f t="shared" ref="F61" si="31">(C61-B61)/B61</f>
        <v>6.7226260960117315E-2</v>
      </c>
      <c r="H61" s="19">
        <f>H62-SUM(H39:H60)</f>
        <v>246.49199999999837</v>
      </c>
      <c r="I61" s="140">
        <f>I62-SUM(I39:I60)</f>
        <v>205.56099999998696</v>
      </c>
      <c r="J61" s="247">
        <f t="shared" si="14"/>
        <v>1.9919129266115815E-3</v>
      </c>
      <c r="K61" s="215">
        <f t="shared" si="15"/>
        <v>1.5819869482400948E-3</v>
      </c>
      <c r="L61" s="52">
        <f t="shared" ref="L61" si="32">(I61-H61)/H61</f>
        <v>-0.1660540707203953</v>
      </c>
      <c r="N61" s="27">
        <f t="shared" si="16"/>
        <v>9.2367533538128601</v>
      </c>
      <c r="O61" s="152">
        <f t="shared" si="17"/>
        <v>7.2177317415728712</v>
      </c>
      <c r="P61" s="52">
        <f t="shared" ref="P61" si="33">(O61-N61)/N61</f>
        <v>-0.21858563663027253</v>
      </c>
    </row>
    <row r="62" spans="1:16" ht="26.25" customHeight="1" thickBot="1" x14ac:dyDescent="0.3">
      <c r="A62" s="12" t="s">
        <v>18</v>
      </c>
      <c r="B62" s="17">
        <v>275645.96000000002</v>
      </c>
      <c r="C62" s="145">
        <v>284302.83999999997</v>
      </c>
      <c r="D62" s="253">
        <f>SUM(D39:D61)</f>
        <v>1.0000000000000004</v>
      </c>
      <c r="E62" s="254">
        <f>SUM(E39:E61)</f>
        <v>1.0000000000000002</v>
      </c>
      <c r="F62" s="57">
        <f t="shared" si="18"/>
        <v>3.1405793141317744E-2</v>
      </c>
      <c r="G62" s="1"/>
      <c r="H62" s="17">
        <v>123746.37299999999</v>
      </c>
      <c r="I62" s="145">
        <v>129938.49300000002</v>
      </c>
      <c r="J62" s="253">
        <f>SUM(J39:J61)</f>
        <v>0.99999999999999978</v>
      </c>
      <c r="K62" s="254">
        <f>SUM(K39:K61)</f>
        <v>0.99999999999999989</v>
      </c>
      <c r="L62" s="57">
        <f t="shared" si="19"/>
        <v>5.0038799925069523E-2</v>
      </c>
      <c r="M62" s="1"/>
      <c r="N62" s="29">
        <f t="shared" si="16"/>
        <v>4.4893229343901861</v>
      </c>
      <c r="O62" s="146">
        <f t="shared" si="17"/>
        <v>4.5704254308539456</v>
      </c>
      <c r="P62" s="57">
        <f t="shared" si="8"/>
        <v>1.806564099955445E-2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8"/>
      <c r="D65" s="366" t="s">
        <v>104</v>
      </c>
      <c r="E65" s="358"/>
      <c r="F65" s="130" t="s">
        <v>0</v>
      </c>
      <c r="H65" s="375" t="s">
        <v>19</v>
      </c>
      <c r="I65" s="376"/>
      <c r="J65" s="366" t="s">
        <v>104</v>
      </c>
      <c r="K65" s="359"/>
      <c r="L65" s="130" t="s">
        <v>0</v>
      </c>
      <c r="N65" s="357" t="s">
        <v>22</v>
      </c>
      <c r="O65" s="358"/>
      <c r="P65" s="130" t="s">
        <v>0</v>
      </c>
    </row>
    <row r="66" spans="1:16" x14ac:dyDescent="0.25">
      <c r="A66" s="373"/>
      <c r="B66" s="367" t="str">
        <f>B5</f>
        <v>jan-set</v>
      </c>
      <c r="C66" s="361"/>
      <c r="D66" s="367" t="str">
        <f>B5</f>
        <v>jan-set</v>
      </c>
      <c r="E66" s="361"/>
      <c r="F66" s="131" t="str">
        <f>F37</f>
        <v>2024/2023</v>
      </c>
      <c r="H66" s="355" t="str">
        <f>B5</f>
        <v>jan-set</v>
      </c>
      <c r="I66" s="361"/>
      <c r="J66" s="367" t="str">
        <f>B5</f>
        <v>jan-set</v>
      </c>
      <c r="K66" s="356"/>
      <c r="L66" s="131" t="str">
        <f>L37</f>
        <v>2024/2023</v>
      </c>
      <c r="N66" s="355" t="str">
        <f>B5</f>
        <v>jan-set</v>
      </c>
      <c r="O66" s="356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06" t="s">
        <v>187</v>
      </c>
      <c r="B68" s="119">
        <v>23650.379999999997</v>
      </c>
      <c r="C68" s="147">
        <v>22821.800000000003</v>
      </c>
      <c r="D68" s="247">
        <f>B68/$B$96</f>
        <v>0.2072072806124125</v>
      </c>
      <c r="E68" s="246">
        <f>C68/$C$96</f>
        <v>0.27180603964458411</v>
      </c>
      <c r="F68" s="61">
        <f t="shared" ref="F68:F94" si="34">(C68-B68)/B68</f>
        <v>-3.5034532214704144E-2</v>
      </c>
      <c r="H68" s="19">
        <v>24715.762000000002</v>
      </c>
      <c r="I68" s="147">
        <v>25920.088</v>
      </c>
      <c r="J68" s="245">
        <f>H68/$H$96</f>
        <v>0.2806552593520415</v>
      </c>
      <c r="K68" s="246">
        <f>I68/$I$96</f>
        <v>0.35489987174904203</v>
      </c>
      <c r="L68" s="61">
        <f t="shared" ref="L68:L82" si="35">(I68-H68)/H68</f>
        <v>4.8727043090963457E-2</v>
      </c>
      <c r="N68" s="41">
        <f t="shared" ref="N68:N96" si="36">(H68/B68)*10</f>
        <v>10.450471408916053</v>
      </c>
      <c r="O68" s="149">
        <f t="shared" ref="O68:O96" si="37">(I68/C68)*10</f>
        <v>11.357600189292691</v>
      </c>
      <c r="P68" s="61">
        <f t="shared" si="8"/>
        <v>8.6802666107741414E-2</v>
      </c>
    </row>
    <row r="69" spans="1:16" ht="20.100000000000001" customHeight="1" x14ac:dyDescent="0.25">
      <c r="A69" s="307" t="s">
        <v>189</v>
      </c>
      <c r="B69" s="119">
        <v>55267.82</v>
      </c>
      <c r="C69" s="140">
        <v>26372.07</v>
      </c>
      <c r="D69" s="247">
        <f t="shared" ref="D69:D95" si="38">B69/$B$96</f>
        <v>0.48421609663676884</v>
      </c>
      <c r="E69" s="215">
        <f t="shared" ref="E69:E95" si="39">C69/$C$96</f>
        <v>0.31408950669665608</v>
      </c>
      <c r="F69" s="52">
        <f t="shared" si="34"/>
        <v>-0.52283136914030626</v>
      </c>
      <c r="H69" s="19">
        <v>32322.054</v>
      </c>
      <c r="I69" s="140">
        <v>15968.078000000001</v>
      </c>
      <c r="J69" s="214">
        <f t="shared" ref="J69:J96" si="40">H69/$H$96</f>
        <v>0.36702709987904436</v>
      </c>
      <c r="K69" s="215">
        <f t="shared" ref="K69:K96" si="41">I69/$I$96</f>
        <v>0.21863617261942553</v>
      </c>
      <c r="L69" s="52">
        <f t="shared" si="35"/>
        <v>-0.50596957730470959</v>
      </c>
      <c r="N69" s="40">
        <f t="shared" si="36"/>
        <v>5.8482592582808586</v>
      </c>
      <c r="O69" s="143">
        <f t="shared" si="37"/>
        <v>6.0549202243130704</v>
      </c>
      <c r="P69" s="52">
        <f t="shared" si="8"/>
        <v>3.5337175885215705E-2</v>
      </c>
    </row>
    <row r="70" spans="1:16" ht="20.100000000000001" customHeight="1" x14ac:dyDescent="0.25">
      <c r="A70" s="307" t="s">
        <v>190</v>
      </c>
      <c r="B70" s="119">
        <v>7660.38</v>
      </c>
      <c r="C70" s="140">
        <v>7381.01</v>
      </c>
      <c r="D70" s="247">
        <f t="shared" si="38"/>
        <v>6.7114630219798271E-2</v>
      </c>
      <c r="E70" s="215">
        <f t="shared" si="39"/>
        <v>8.7907312161050896E-2</v>
      </c>
      <c r="F70" s="52">
        <f t="shared" si="34"/>
        <v>-3.6469470182941305E-2</v>
      </c>
      <c r="H70" s="19">
        <v>7498.7650000000003</v>
      </c>
      <c r="I70" s="140">
        <v>7061.7910000000002</v>
      </c>
      <c r="J70" s="214">
        <f t="shared" si="40"/>
        <v>8.515083758675987E-2</v>
      </c>
      <c r="K70" s="215">
        <f t="shared" si="41"/>
        <v>9.6690594577400327E-2</v>
      </c>
      <c r="L70" s="52">
        <f t="shared" si="35"/>
        <v>-5.8272795587006682E-2</v>
      </c>
      <c r="N70" s="40">
        <f t="shared" si="36"/>
        <v>9.789024826444642</v>
      </c>
      <c r="O70" s="143">
        <f t="shared" si="37"/>
        <v>9.5675131181234008</v>
      </c>
      <c r="P70" s="52">
        <f t="shared" si="8"/>
        <v>-2.2628577641649921E-2</v>
      </c>
    </row>
    <row r="71" spans="1:16" ht="20.100000000000001" customHeight="1" x14ac:dyDescent="0.25">
      <c r="A71" s="307" t="s">
        <v>194</v>
      </c>
      <c r="B71" s="119">
        <v>1640.32</v>
      </c>
      <c r="C71" s="140">
        <v>1757.6400000000003</v>
      </c>
      <c r="D71" s="247">
        <f t="shared" si="38"/>
        <v>1.4371280568606192E-2</v>
      </c>
      <c r="E71" s="215">
        <f t="shared" si="39"/>
        <v>2.0933369301321843E-2</v>
      </c>
      <c r="F71" s="52">
        <f t="shared" si="34"/>
        <v>7.1522629730784479E-2</v>
      </c>
      <c r="H71" s="19">
        <v>5008.84</v>
      </c>
      <c r="I71" s="140">
        <v>5343.0569999999998</v>
      </c>
      <c r="J71" s="214">
        <f t="shared" si="40"/>
        <v>5.6876955250373402E-2</v>
      </c>
      <c r="K71" s="215">
        <f t="shared" si="41"/>
        <v>7.3157554250889156E-2</v>
      </c>
      <c r="L71" s="52">
        <f t="shared" si="35"/>
        <v>6.6725429440748676E-2</v>
      </c>
      <c r="N71" s="40">
        <f t="shared" si="36"/>
        <v>30.535749122122514</v>
      </c>
      <c r="O71" s="143">
        <f t="shared" si="37"/>
        <v>30.399040759199831</v>
      </c>
      <c r="P71" s="52">
        <f t="shared" si="8"/>
        <v>-4.4769939121500138E-3</v>
      </c>
    </row>
    <row r="72" spans="1:16" ht="20.100000000000001" customHeight="1" x14ac:dyDescent="0.25">
      <c r="A72" s="307" t="s">
        <v>193</v>
      </c>
      <c r="B72" s="119">
        <v>4365.8500000000004</v>
      </c>
      <c r="C72" s="140">
        <v>4028.5999999999995</v>
      </c>
      <c r="D72" s="247">
        <f t="shared" si="38"/>
        <v>3.825037509171951E-2</v>
      </c>
      <c r="E72" s="215">
        <f t="shared" si="39"/>
        <v>4.7980343851588003E-2</v>
      </c>
      <c r="F72" s="52">
        <f t="shared" si="34"/>
        <v>-7.7247271436261186E-2</v>
      </c>
      <c r="H72" s="19">
        <v>2721.7780000000002</v>
      </c>
      <c r="I72" s="140">
        <v>2610.2739999999999</v>
      </c>
      <c r="J72" s="214">
        <f t="shared" si="40"/>
        <v>3.0906646151095032E-2</v>
      </c>
      <c r="K72" s="215">
        <f t="shared" si="41"/>
        <v>3.5740075721573894E-2</v>
      </c>
      <c r="L72" s="52">
        <f t="shared" si="35"/>
        <v>-4.0967338261974469E-2</v>
      </c>
      <c r="N72" s="40">
        <f t="shared" si="36"/>
        <v>6.2342453359597787</v>
      </c>
      <c r="O72" s="143">
        <f t="shared" si="37"/>
        <v>6.479357593208559</v>
      </c>
      <c r="P72" s="52">
        <f t="shared" ref="P72:P76" si="42">(O72-N72)/N72</f>
        <v>3.9317069515206138E-2</v>
      </c>
    </row>
    <row r="73" spans="1:16" ht="20.100000000000001" customHeight="1" x14ac:dyDescent="0.25">
      <c r="A73" s="307" t="s">
        <v>188</v>
      </c>
      <c r="B73" s="119">
        <v>4744.74</v>
      </c>
      <c r="C73" s="140">
        <v>4548.3100000000004</v>
      </c>
      <c r="D73" s="247">
        <f t="shared" si="38"/>
        <v>4.1569931333574263E-2</v>
      </c>
      <c r="E73" s="215">
        <f t="shared" si="39"/>
        <v>5.4170053553000121E-2</v>
      </c>
      <c r="F73" s="52">
        <f t="shared" si="34"/>
        <v>-4.1399528741300762E-2</v>
      </c>
      <c r="H73" s="19">
        <v>2350.4000000000005</v>
      </c>
      <c r="I73" s="140">
        <v>2487.2069999999999</v>
      </c>
      <c r="J73" s="214">
        <f t="shared" si="40"/>
        <v>2.6689532031463906E-2</v>
      </c>
      <c r="K73" s="215">
        <f t="shared" si="41"/>
        <v>3.4055032734199034E-2</v>
      </c>
      <c r="L73" s="52">
        <f t="shared" si="35"/>
        <v>5.8205837304288334E-2</v>
      </c>
      <c r="N73" s="40">
        <f t="shared" si="36"/>
        <v>4.9536960929366005</v>
      </c>
      <c r="O73" s="143">
        <f t="shared" si="37"/>
        <v>5.4684201384690132</v>
      </c>
      <c r="P73" s="52">
        <f t="shared" si="42"/>
        <v>0.10390706976682519</v>
      </c>
    </row>
    <row r="74" spans="1:16" ht="20.100000000000001" customHeight="1" x14ac:dyDescent="0.25">
      <c r="A74" s="307" t="s">
        <v>203</v>
      </c>
      <c r="B74" s="119">
        <v>2582.25</v>
      </c>
      <c r="C74" s="140">
        <v>1989.9999999999995</v>
      </c>
      <c r="D74" s="247">
        <f t="shared" si="38"/>
        <v>2.2623780267437658E-2</v>
      </c>
      <c r="E74" s="215">
        <f t="shared" si="39"/>
        <v>2.3700760627677141E-2</v>
      </c>
      <c r="F74" s="52">
        <f t="shared" si="34"/>
        <v>-0.2293542453286864</v>
      </c>
      <c r="H74" s="19">
        <v>2361.6169999999997</v>
      </c>
      <c r="I74" s="140">
        <v>2014.0659999999998</v>
      </c>
      <c r="J74" s="214">
        <f t="shared" si="40"/>
        <v>2.6816904598174641E-2</v>
      </c>
      <c r="K74" s="215">
        <f t="shared" si="41"/>
        <v>2.7576749164358778E-2</v>
      </c>
      <c r="L74" s="52">
        <f t="shared" si="35"/>
        <v>-0.1471665388587565</v>
      </c>
      <c r="N74" s="40">
        <f t="shared" si="36"/>
        <v>9.145578468389969</v>
      </c>
      <c r="O74" s="143">
        <f t="shared" si="37"/>
        <v>10.120934673366834</v>
      </c>
      <c r="P74" s="52">
        <f t="shared" si="42"/>
        <v>0.10664784172461118</v>
      </c>
    </row>
    <row r="75" spans="1:16" ht="20.100000000000001" customHeight="1" x14ac:dyDescent="0.25">
      <c r="A75" s="307" t="s">
        <v>192</v>
      </c>
      <c r="B75" s="119">
        <v>1552.59</v>
      </c>
      <c r="C75" s="140">
        <v>3379.3100000000004</v>
      </c>
      <c r="D75" s="247">
        <f t="shared" si="38"/>
        <v>1.3602654663731641E-2</v>
      </c>
      <c r="E75" s="215">
        <f t="shared" si="39"/>
        <v>4.0247345425485255E-2</v>
      </c>
      <c r="F75" s="52">
        <f t="shared" si="34"/>
        <v>1.1765630333829282</v>
      </c>
      <c r="H75" s="19">
        <v>614.29700000000014</v>
      </c>
      <c r="I75" s="140">
        <v>1817.6409999999998</v>
      </c>
      <c r="J75" s="214">
        <f t="shared" si="40"/>
        <v>6.975535848507566E-3</v>
      </c>
      <c r="K75" s="215">
        <f t="shared" si="41"/>
        <v>2.4887282704665215E-2</v>
      </c>
      <c r="L75" s="52">
        <f t="shared" si="35"/>
        <v>1.9588961040018091</v>
      </c>
      <c r="N75" s="40">
        <f t="shared" si="36"/>
        <v>3.9565951088181697</v>
      </c>
      <c r="O75" s="143">
        <f t="shared" si="37"/>
        <v>5.3787341202789909</v>
      </c>
      <c r="P75" s="52">
        <f t="shared" si="42"/>
        <v>0.35943506281228066</v>
      </c>
    </row>
    <row r="76" spans="1:16" ht="20.100000000000001" customHeight="1" x14ac:dyDescent="0.25">
      <c r="A76" s="307" t="s">
        <v>207</v>
      </c>
      <c r="B76" s="119">
        <v>719.29000000000008</v>
      </c>
      <c r="C76" s="140">
        <v>758.93000000000006</v>
      </c>
      <c r="D76" s="247">
        <f t="shared" si="38"/>
        <v>6.3018913383929651E-3</v>
      </c>
      <c r="E76" s="215">
        <f t="shared" si="39"/>
        <v>9.0388031473180985E-3</v>
      </c>
      <c r="F76" s="52">
        <f t="shared" si="34"/>
        <v>5.510990004031751E-2</v>
      </c>
      <c r="H76" s="19">
        <v>1253.8920000000001</v>
      </c>
      <c r="I76" s="140">
        <v>1016.84</v>
      </c>
      <c r="J76" s="214">
        <f t="shared" si="40"/>
        <v>1.4238338452176794E-2</v>
      </c>
      <c r="K76" s="215">
        <f t="shared" si="41"/>
        <v>1.3922652793049772E-2</v>
      </c>
      <c r="L76" s="52">
        <f t="shared" si="35"/>
        <v>-0.1890529646891439</v>
      </c>
      <c r="N76" s="40">
        <f t="shared" si="36"/>
        <v>17.432356907506012</v>
      </c>
      <c r="O76" s="143">
        <f t="shared" si="37"/>
        <v>13.398337132541867</v>
      </c>
      <c r="P76" s="52">
        <f t="shared" si="42"/>
        <v>-0.23140988888468544</v>
      </c>
    </row>
    <row r="77" spans="1:16" ht="20.100000000000001" customHeight="1" x14ac:dyDescent="0.25">
      <c r="A77" s="307" t="s">
        <v>195</v>
      </c>
      <c r="B77" s="119">
        <v>1020.6099999999999</v>
      </c>
      <c r="C77" s="140">
        <v>940.08000000000015</v>
      </c>
      <c r="D77" s="247">
        <f t="shared" si="38"/>
        <v>8.9418361424143857E-3</v>
      </c>
      <c r="E77" s="215">
        <f t="shared" si="39"/>
        <v>1.1196286960234539E-2</v>
      </c>
      <c r="F77" s="52">
        <f t="shared" si="34"/>
        <v>-7.8903792829778024E-2</v>
      </c>
      <c r="H77" s="19">
        <v>930.52700000000016</v>
      </c>
      <c r="I77" s="140">
        <v>821.61099999999999</v>
      </c>
      <c r="J77" s="214">
        <f t="shared" si="40"/>
        <v>1.0566427064602627E-2</v>
      </c>
      <c r="K77" s="215">
        <f t="shared" si="41"/>
        <v>1.1249562058878896E-2</v>
      </c>
      <c r="L77" s="52">
        <f t="shared" si="35"/>
        <v>-0.11704765149211162</v>
      </c>
      <c r="N77" s="40">
        <f t="shared" ref="N77:N78" si="43">(H77/B77)*10</f>
        <v>9.1173611859574208</v>
      </c>
      <c r="O77" s="143">
        <f t="shared" ref="O77:O78" si="44">(I77/C77)*10</f>
        <v>8.73979874053272</v>
      </c>
      <c r="P77" s="52">
        <f t="shared" ref="P77:P78" si="45">(O77-N77)/N77</f>
        <v>-4.1411373063318289E-2</v>
      </c>
    </row>
    <row r="78" spans="1:16" ht="20.100000000000001" customHeight="1" x14ac:dyDescent="0.25">
      <c r="A78" s="307" t="s">
        <v>196</v>
      </c>
      <c r="B78" s="119">
        <v>801.22</v>
      </c>
      <c r="C78" s="140">
        <v>971.4</v>
      </c>
      <c r="D78" s="247">
        <f t="shared" si="38"/>
        <v>7.019701897909343E-3</v>
      </c>
      <c r="E78" s="215">
        <f t="shared" si="39"/>
        <v>1.156930596669627E-2</v>
      </c>
      <c r="F78" s="52">
        <f t="shared" si="34"/>
        <v>0.21240108834028101</v>
      </c>
      <c r="H78" s="19">
        <v>597.19700000000012</v>
      </c>
      <c r="I78" s="140">
        <v>658.029</v>
      </c>
      <c r="J78" s="214">
        <f t="shared" si="40"/>
        <v>6.7813599645141888E-3</v>
      </c>
      <c r="K78" s="215">
        <f t="shared" si="41"/>
        <v>9.0097845233839628E-3</v>
      </c>
      <c r="L78" s="52">
        <f t="shared" si="35"/>
        <v>0.1018625344735487</v>
      </c>
      <c r="N78" s="40">
        <f t="shared" si="43"/>
        <v>7.4535957664561554</v>
      </c>
      <c r="O78" s="143">
        <f t="shared" si="44"/>
        <v>6.7740271772699199</v>
      </c>
      <c r="P78" s="52">
        <f t="shared" si="45"/>
        <v>-9.1173255228642405E-2</v>
      </c>
    </row>
    <row r="79" spans="1:16" ht="20.100000000000001" customHeight="1" x14ac:dyDescent="0.25">
      <c r="A79" s="307" t="s">
        <v>213</v>
      </c>
      <c r="B79" s="119">
        <v>1059.33</v>
      </c>
      <c r="C79" s="140">
        <v>584.62</v>
      </c>
      <c r="D79" s="247">
        <f t="shared" si="38"/>
        <v>9.2810723790123853E-3</v>
      </c>
      <c r="E79" s="215">
        <f t="shared" si="39"/>
        <v>6.9627832553530713E-3</v>
      </c>
      <c r="F79" s="52">
        <f t="shared" si="34"/>
        <v>-0.4481228701160167</v>
      </c>
      <c r="H79" s="19">
        <v>1001.121</v>
      </c>
      <c r="I79" s="140">
        <v>633.29499999999996</v>
      </c>
      <c r="J79" s="214">
        <f t="shared" si="40"/>
        <v>1.1368044161364521E-2</v>
      </c>
      <c r="K79" s="215">
        <f t="shared" si="41"/>
        <v>8.6711246612785238E-3</v>
      </c>
      <c r="L79" s="52">
        <f t="shared" ref="L79:L80" si="46">(I79-H79)/H79</f>
        <v>-0.36741412876165819</v>
      </c>
      <c r="N79" s="40">
        <f t="shared" ref="N79:N80" si="47">(H79/B79)*10</f>
        <v>9.450511172155986</v>
      </c>
      <c r="O79" s="143">
        <f t="shared" ref="O79:O80" si="48">(I79/C79)*10</f>
        <v>10.832592111114911</v>
      </c>
      <c r="P79" s="52">
        <f t="shared" ref="P79:P80" si="49">(O79-N79)/N79</f>
        <v>0.14624404053729348</v>
      </c>
    </row>
    <row r="80" spans="1:16" ht="20.100000000000001" customHeight="1" x14ac:dyDescent="0.25">
      <c r="A80" s="307" t="s">
        <v>199</v>
      </c>
      <c r="B80" s="119">
        <v>1504.81</v>
      </c>
      <c r="C80" s="140">
        <v>1145.83</v>
      </c>
      <c r="D80" s="247">
        <f t="shared" si="38"/>
        <v>1.3184041353177601E-2</v>
      </c>
      <c r="E80" s="215">
        <f t="shared" si="39"/>
        <v>1.3646755050256936E-2</v>
      </c>
      <c r="F80" s="52">
        <f t="shared" si="34"/>
        <v>-0.23855503352582721</v>
      </c>
      <c r="H80" s="19">
        <v>728.97899999999993</v>
      </c>
      <c r="I80" s="140">
        <v>608.10300000000007</v>
      </c>
      <c r="J80" s="214">
        <f t="shared" si="40"/>
        <v>8.2777860665267707E-3</v>
      </c>
      <c r="K80" s="215">
        <f t="shared" si="41"/>
        <v>8.3261938273592167E-3</v>
      </c>
      <c r="L80" s="52">
        <f t="shared" si="46"/>
        <v>-0.16581547616597991</v>
      </c>
      <c r="N80" s="40">
        <f t="shared" si="47"/>
        <v>4.8443258617366975</v>
      </c>
      <c r="O80" s="143">
        <f t="shared" si="48"/>
        <v>5.3070961660979385</v>
      </c>
      <c r="P80" s="52">
        <f t="shared" si="49"/>
        <v>9.5528318608058549E-2</v>
      </c>
    </row>
    <row r="81" spans="1:16" ht="20.100000000000001" customHeight="1" x14ac:dyDescent="0.25">
      <c r="A81" s="307" t="s">
        <v>210</v>
      </c>
      <c r="B81" s="119">
        <v>728.8599999999999</v>
      </c>
      <c r="C81" s="140">
        <v>670.21000000000015</v>
      </c>
      <c r="D81" s="247">
        <f t="shared" si="38"/>
        <v>6.3857366582339469E-3</v>
      </c>
      <c r="E81" s="215">
        <f t="shared" si="39"/>
        <v>7.9821541609424642E-3</v>
      </c>
      <c r="F81" s="52">
        <f t="shared" si="34"/>
        <v>-8.0468128309963166E-2</v>
      </c>
      <c r="H81" s="19">
        <v>553.30000000000018</v>
      </c>
      <c r="I81" s="140">
        <v>527.64099999999996</v>
      </c>
      <c r="J81" s="214">
        <f t="shared" si="40"/>
        <v>6.2828957083938828E-3</v>
      </c>
      <c r="K81" s="215">
        <f t="shared" si="41"/>
        <v>7.2245018315345326E-3</v>
      </c>
      <c r="L81" s="52">
        <f t="shared" si="35"/>
        <v>-4.6374480390385345E-2</v>
      </c>
      <c r="N81" s="40">
        <f t="shared" ref="N81" si="50">(H81/B81)*10</f>
        <v>7.5913069725324513</v>
      </c>
      <c r="O81" s="143">
        <f t="shared" ref="O81" si="51">(I81/C81)*10</f>
        <v>7.8727712209605922</v>
      </c>
      <c r="P81" s="52">
        <f t="shared" ref="P81" si="52">(O81-N81)/N81</f>
        <v>3.7077179126935603E-2</v>
      </c>
    </row>
    <row r="82" spans="1:16" ht="20.100000000000001" customHeight="1" x14ac:dyDescent="0.25">
      <c r="A82" s="307" t="s">
        <v>202</v>
      </c>
      <c r="B82" s="119">
        <v>495.06</v>
      </c>
      <c r="C82" s="140">
        <v>429.93</v>
      </c>
      <c r="D82" s="247">
        <f t="shared" si="38"/>
        <v>4.3373525643131718E-3</v>
      </c>
      <c r="E82" s="215">
        <f t="shared" si="39"/>
        <v>5.1204361892749923E-3</v>
      </c>
      <c r="F82" s="52">
        <f t="shared" si="34"/>
        <v>-0.13155981093200822</v>
      </c>
      <c r="H82" s="19">
        <v>556.36099999999999</v>
      </c>
      <c r="I82" s="140">
        <v>485.93399999999997</v>
      </c>
      <c r="J82" s="214">
        <f t="shared" si="40"/>
        <v>6.3176543271601798E-3</v>
      </c>
      <c r="K82" s="215">
        <f t="shared" si="41"/>
        <v>6.6534463262045629E-3</v>
      </c>
      <c r="L82" s="52">
        <f t="shared" si="35"/>
        <v>-0.12658507695543006</v>
      </c>
      <c r="N82" s="40">
        <f t="shared" ref="N82" si="53">(H82/B82)*10</f>
        <v>11.238253949016281</v>
      </c>
      <c r="O82" s="143">
        <f t="shared" ref="O82" si="54">(I82/C82)*10</f>
        <v>11.302630660805246</v>
      </c>
      <c r="P82" s="52">
        <f t="shared" ref="P82" si="55">(O82-N82)/N82</f>
        <v>5.7283553193421084E-3</v>
      </c>
    </row>
    <row r="83" spans="1:16" ht="20.100000000000001" customHeight="1" x14ac:dyDescent="0.25">
      <c r="A83" s="307" t="s">
        <v>231</v>
      </c>
      <c r="B83" s="119">
        <v>72.27</v>
      </c>
      <c r="C83" s="140">
        <v>176.5</v>
      </c>
      <c r="D83" s="247">
        <f t="shared" si="38"/>
        <v>6.3317672569569933E-4</v>
      </c>
      <c r="E83" s="215">
        <f t="shared" si="39"/>
        <v>2.1021026385854352E-3</v>
      </c>
      <c r="F83" s="52">
        <f t="shared" si="34"/>
        <v>1.4422305244223055</v>
      </c>
      <c r="H83" s="19">
        <v>138.70599999999999</v>
      </c>
      <c r="I83" s="140">
        <v>471.27499999999998</v>
      </c>
      <c r="J83" s="214">
        <f t="shared" si="40"/>
        <v>1.5750503020576206E-3</v>
      </c>
      <c r="K83" s="215">
        <f t="shared" si="41"/>
        <v>6.4527341519260957E-3</v>
      </c>
      <c r="L83" s="52">
        <f t="shared" ref="L83:L94" si="56">(I83-H83)/H83</f>
        <v>2.3976540308277938</v>
      </c>
      <c r="N83" s="40">
        <f t="shared" ref="N83" si="57">(H83/B83)*10</f>
        <v>19.192749411927494</v>
      </c>
      <c r="O83" s="143">
        <f t="shared" ref="O83" si="58">(I83/C83)*10</f>
        <v>26.701133144475921</v>
      </c>
      <c r="P83" s="52">
        <f t="shared" ref="P83" si="59">(O83-N83)/N83</f>
        <v>0.39120938701373759</v>
      </c>
    </row>
    <row r="84" spans="1:16" ht="20.100000000000001" customHeight="1" x14ac:dyDescent="0.25">
      <c r="A84" s="307" t="s">
        <v>232</v>
      </c>
      <c r="B84" s="119">
        <v>852.06</v>
      </c>
      <c r="C84" s="140">
        <v>481.97999999999996</v>
      </c>
      <c r="D84" s="247">
        <f t="shared" si="38"/>
        <v>7.4651246837730391E-3</v>
      </c>
      <c r="E84" s="215">
        <f t="shared" si="39"/>
        <v>5.7403480438833311E-3</v>
      </c>
      <c r="F84" s="52">
        <f t="shared" si="34"/>
        <v>-0.43433561016829803</v>
      </c>
      <c r="H84" s="19">
        <v>735.33100000000002</v>
      </c>
      <c r="I84" s="140">
        <v>412.59700000000004</v>
      </c>
      <c r="J84" s="214">
        <f t="shared" si="40"/>
        <v>8.3499150264756562E-3</v>
      </c>
      <c r="K84" s="215">
        <f t="shared" si="41"/>
        <v>5.6493103875279865E-3</v>
      </c>
      <c r="L84" s="52">
        <f t="shared" si="56"/>
        <v>-0.43889622496535569</v>
      </c>
      <c r="N84" s="40">
        <f t="shared" ref="N84:N92" si="60">(H84/B84)*10</f>
        <v>8.6300377907659094</v>
      </c>
      <c r="O84" s="143">
        <f t="shared" ref="O84:O92" si="61">(I84/C84)*10</f>
        <v>8.5604589402049882</v>
      </c>
      <c r="P84" s="52">
        <f t="shared" ref="P84:P92" si="62">(O84-N84)/N84</f>
        <v>-8.0624039254347333E-3</v>
      </c>
    </row>
    <row r="85" spans="1:16" ht="20.100000000000001" customHeight="1" x14ac:dyDescent="0.25">
      <c r="A85" s="307" t="s">
        <v>198</v>
      </c>
      <c r="B85" s="119">
        <v>596.87</v>
      </c>
      <c r="C85" s="140">
        <v>415.25000000000006</v>
      </c>
      <c r="D85" s="247">
        <f t="shared" si="38"/>
        <v>5.2293371006779032E-3</v>
      </c>
      <c r="E85" s="215">
        <f t="shared" si="39"/>
        <v>4.9455984174085104E-3</v>
      </c>
      <c r="F85" s="52">
        <f t="shared" si="34"/>
        <v>-0.30428736575803766</v>
      </c>
      <c r="H85" s="19">
        <v>467.53399999999999</v>
      </c>
      <c r="I85" s="140">
        <v>358.75299999999999</v>
      </c>
      <c r="J85" s="214">
        <f t="shared" si="40"/>
        <v>5.3089957746759887E-3</v>
      </c>
      <c r="K85" s="215">
        <f t="shared" si="41"/>
        <v>4.9120741291304284E-3</v>
      </c>
      <c r="L85" s="52">
        <f t="shared" si="56"/>
        <v>-0.23266970958261859</v>
      </c>
      <c r="N85" s="40">
        <f t="shared" si="60"/>
        <v>7.8330959840501277</v>
      </c>
      <c r="O85" s="143">
        <f t="shared" si="61"/>
        <v>8.6394461167971084</v>
      </c>
      <c r="P85" s="52">
        <f t="shared" si="62"/>
        <v>0.10294143393479198</v>
      </c>
    </row>
    <row r="86" spans="1:16" ht="20.100000000000001" customHeight="1" x14ac:dyDescent="0.25">
      <c r="A86" s="307" t="s">
        <v>233</v>
      </c>
      <c r="B86" s="119">
        <v>462.21000000000004</v>
      </c>
      <c r="C86" s="140">
        <v>424</v>
      </c>
      <c r="D86" s="247">
        <f t="shared" si="38"/>
        <v>4.0495449617242172E-3</v>
      </c>
      <c r="E86" s="215">
        <f t="shared" si="39"/>
        <v>5.0498103045905074E-3</v>
      </c>
      <c r="F86" s="52">
        <f t="shared" si="34"/>
        <v>-8.2668051318664754E-2</v>
      </c>
      <c r="H86" s="19">
        <v>395.83899999999994</v>
      </c>
      <c r="I86" s="140">
        <v>281.45299999999997</v>
      </c>
      <c r="J86" s="214">
        <f t="shared" si="40"/>
        <v>4.4948764762604825E-3</v>
      </c>
      <c r="K86" s="215">
        <f t="shared" si="41"/>
        <v>3.8536764845622097E-3</v>
      </c>
      <c r="L86" s="52">
        <f t="shared" si="56"/>
        <v>-0.28897102104643552</v>
      </c>
      <c r="N86" s="40">
        <f t="shared" si="60"/>
        <v>8.5640509725016738</v>
      </c>
      <c r="O86" s="143">
        <f t="shared" si="61"/>
        <v>6.638042452830188</v>
      </c>
      <c r="P86" s="52">
        <f t="shared" si="62"/>
        <v>-0.22489456518366249</v>
      </c>
    </row>
    <row r="87" spans="1:16" ht="20.100000000000001" customHeight="1" x14ac:dyDescent="0.25">
      <c r="A87" s="307" t="s">
        <v>223</v>
      </c>
      <c r="B87" s="119">
        <v>233.90999999999997</v>
      </c>
      <c r="C87" s="140">
        <v>215.43</v>
      </c>
      <c r="D87" s="247">
        <f t="shared" si="38"/>
        <v>2.0493478332292928E-3</v>
      </c>
      <c r="E87" s="215">
        <f t="shared" si="39"/>
        <v>2.5657562120705965E-3</v>
      </c>
      <c r="F87" s="52">
        <f t="shared" si="34"/>
        <v>-7.9004745414903016E-2</v>
      </c>
      <c r="H87" s="19">
        <v>187.99099999999999</v>
      </c>
      <c r="I87" s="140">
        <v>257.75</v>
      </c>
      <c r="J87" s="214">
        <f t="shared" si="40"/>
        <v>2.1346969946081217E-3</v>
      </c>
      <c r="K87" s="215">
        <f t="shared" si="41"/>
        <v>3.5291331550770808E-3</v>
      </c>
      <c r="L87" s="52">
        <f t="shared" si="56"/>
        <v>0.37107627492805517</v>
      </c>
      <c r="N87" s="40">
        <f t="shared" si="60"/>
        <v>8.0368945320849896</v>
      </c>
      <c r="O87" s="143">
        <f t="shared" si="61"/>
        <v>11.964443206610035</v>
      </c>
      <c r="P87" s="52">
        <f t="shared" si="62"/>
        <v>0.48868983645927377</v>
      </c>
    </row>
    <row r="88" spans="1:16" ht="20.100000000000001" customHeight="1" x14ac:dyDescent="0.25">
      <c r="A88" s="307" t="s">
        <v>206</v>
      </c>
      <c r="B88" s="119">
        <v>207.86999999999995</v>
      </c>
      <c r="C88" s="140">
        <v>311.45</v>
      </c>
      <c r="D88" s="247">
        <f t="shared" si="38"/>
        <v>1.8212044551039848E-3</v>
      </c>
      <c r="E88" s="215">
        <f t="shared" si="39"/>
        <v>3.709347687180928E-3</v>
      </c>
      <c r="F88" s="52">
        <f t="shared" si="34"/>
        <v>0.49829220185693013</v>
      </c>
      <c r="H88" s="19">
        <v>176.684</v>
      </c>
      <c r="I88" s="140">
        <v>226.50300000000001</v>
      </c>
      <c r="J88" s="214">
        <f t="shared" si="40"/>
        <v>2.0063024495605717E-3</v>
      </c>
      <c r="K88" s="215">
        <f t="shared" si="41"/>
        <v>3.101296787679628E-3</v>
      </c>
      <c r="L88" s="52">
        <f t="shared" si="56"/>
        <v>0.28196667496773914</v>
      </c>
      <c r="N88" s="40">
        <f t="shared" si="60"/>
        <v>8.4997354115553012</v>
      </c>
      <c r="O88" s="143">
        <f t="shared" si="61"/>
        <v>7.2725317065339548</v>
      </c>
      <c r="P88" s="52">
        <f t="shared" si="62"/>
        <v>-0.14438140078489689</v>
      </c>
    </row>
    <row r="89" spans="1:16" ht="20.100000000000001" customHeight="1" x14ac:dyDescent="0.25">
      <c r="A89" s="307" t="s">
        <v>234</v>
      </c>
      <c r="B89" s="119">
        <v>36.78</v>
      </c>
      <c r="C89" s="140">
        <v>214.35</v>
      </c>
      <c r="D89" s="247">
        <f t="shared" si="38"/>
        <v>3.2223937970233597E-4</v>
      </c>
      <c r="E89" s="215">
        <f t="shared" si="39"/>
        <v>2.552893487709847E-3</v>
      </c>
      <c r="F89" s="52">
        <f t="shared" si="34"/>
        <v>4.8278955954322997</v>
      </c>
      <c r="H89" s="19">
        <v>30.044999999999998</v>
      </c>
      <c r="I89" s="140">
        <v>210.55099999999999</v>
      </c>
      <c r="J89" s="214">
        <f t="shared" si="40"/>
        <v>3.4117043477081897E-4</v>
      </c>
      <c r="K89" s="215">
        <f t="shared" si="41"/>
        <v>2.8828807562934411E-3</v>
      </c>
      <c r="L89" s="52">
        <f t="shared" si="56"/>
        <v>6.0078548843401567</v>
      </c>
      <c r="N89" s="40">
        <f t="shared" si="60"/>
        <v>8.1688417618270783</v>
      </c>
      <c r="O89" s="143">
        <f t="shared" si="61"/>
        <v>9.8227665033823186</v>
      </c>
      <c r="P89" s="52">
        <f t="shared" si="62"/>
        <v>0.20246747210651272</v>
      </c>
    </row>
    <row r="90" spans="1:16" ht="20.100000000000001" customHeight="1" x14ac:dyDescent="0.25">
      <c r="A90" s="307" t="s">
        <v>235</v>
      </c>
      <c r="B90" s="119">
        <v>271.03999999999996</v>
      </c>
      <c r="C90" s="140">
        <v>192.04</v>
      </c>
      <c r="D90" s="247">
        <f t="shared" si="38"/>
        <v>2.3746536561860014E-3</v>
      </c>
      <c r="E90" s="215">
        <f t="shared" si="39"/>
        <v>2.2871829502206626E-3</v>
      </c>
      <c r="F90" s="52">
        <f t="shared" si="34"/>
        <v>-0.29146989374262094</v>
      </c>
      <c r="H90" s="19">
        <v>250.411</v>
      </c>
      <c r="I90" s="140">
        <v>185.46300000000002</v>
      </c>
      <c r="J90" s="214">
        <f t="shared" si="40"/>
        <v>2.8434957477582144E-3</v>
      </c>
      <c r="K90" s="215">
        <f t="shared" si="41"/>
        <v>2.5393738985065402E-3</v>
      </c>
      <c r="L90" s="52">
        <f t="shared" si="56"/>
        <v>-0.25936560294875216</v>
      </c>
      <c r="N90" s="40">
        <f t="shared" ref="N90:N91" si="63">(H90/B90)*10</f>
        <v>9.2388946280991746</v>
      </c>
      <c r="O90" s="143">
        <f t="shared" ref="O90:O91" si="64">(I90/C90)*10</f>
        <v>9.6575192668194134</v>
      </c>
      <c r="P90" s="52">
        <f t="shared" ref="P90:P91" si="65">(O90-N90)/N90</f>
        <v>4.5311117354562502E-2</v>
      </c>
    </row>
    <row r="91" spans="1:16" ht="20.100000000000001" customHeight="1" x14ac:dyDescent="0.25">
      <c r="A91" s="307" t="s">
        <v>236</v>
      </c>
      <c r="B91" s="119">
        <v>335.09</v>
      </c>
      <c r="C91" s="140">
        <v>307.38000000000005</v>
      </c>
      <c r="D91" s="247">
        <f t="shared" si="38"/>
        <v>2.935812771736154E-3</v>
      </c>
      <c r="E91" s="215">
        <f t="shared" si="39"/>
        <v>3.6608742722288451E-3</v>
      </c>
      <c r="F91" s="52">
        <f t="shared" si="34"/>
        <v>-8.2694201557790226E-2</v>
      </c>
      <c r="H91" s="19">
        <v>175.78</v>
      </c>
      <c r="I91" s="140">
        <v>156.09400000000002</v>
      </c>
      <c r="J91" s="214">
        <f t="shared" si="40"/>
        <v>1.9960372449330855E-3</v>
      </c>
      <c r="K91" s="215">
        <f t="shared" si="41"/>
        <v>2.137251253961598E-3</v>
      </c>
      <c r="L91" s="52">
        <f t="shared" si="56"/>
        <v>-0.11199226305609272</v>
      </c>
      <c r="N91" s="40">
        <f t="shared" si="63"/>
        <v>5.2457548718254801</v>
      </c>
      <c r="O91" s="143">
        <f t="shared" si="64"/>
        <v>5.0782093825232613</v>
      </c>
      <c r="P91" s="52">
        <f t="shared" si="65"/>
        <v>-3.1939252480532768E-2</v>
      </c>
    </row>
    <row r="92" spans="1:16" ht="20.100000000000001" customHeight="1" x14ac:dyDescent="0.25">
      <c r="A92" s="307" t="s">
        <v>191</v>
      </c>
      <c r="B92" s="119">
        <v>355.53999999999996</v>
      </c>
      <c r="C92" s="140">
        <v>236.59</v>
      </c>
      <c r="D92" s="247">
        <f t="shared" si="38"/>
        <v>3.1149806704559141E-3</v>
      </c>
      <c r="E92" s="215">
        <f t="shared" si="39"/>
        <v>2.8177703301015757E-3</v>
      </c>
      <c r="F92" s="52">
        <f t="shared" si="34"/>
        <v>-0.33456151206615281</v>
      </c>
      <c r="H92" s="19">
        <v>198.24</v>
      </c>
      <c r="I92" s="140">
        <v>139.40499999999997</v>
      </c>
      <c r="J92" s="214">
        <f t="shared" si="40"/>
        <v>2.2510776165407605E-3</v>
      </c>
      <c r="K92" s="215">
        <f t="shared" si="41"/>
        <v>1.9087441609447928E-3</v>
      </c>
      <c r="L92" s="52">
        <f t="shared" si="56"/>
        <v>-0.29678672316384197</v>
      </c>
      <c r="N92" s="40">
        <f t="shared" si="60"/>
        <v>5.5757439387973227</v>
      </c>
      <c r="O92" s="143">
        <f t="shared" si="61"/>
        <v>5.8922608732406259</v>
      </c>
      <c r="P92" s="52">
        <f t="shared" si="62"/>
        <v>5.676676294994553E-2</v>
      </c>
    </row>
    <row r="93" spans="1:16" ht="20.100000000000001" customHeight="1" x14ac:dyDescent="0.25">
      <c r="A93" s="307" t="s">
        <v>219</v>
      </c>
      <c r="B93" s="119">
        <v>191.34000000000003</v>
      </c>
      <c r="C93" s="140">
        <v>187.62</v>
      </c>
      <c r="D93" s="247">
        <f t="shared" si="38"/>
        <v>1.6763807208331966E-3</v>
      </c>
      <c r="E93" s="215">
        <f t="shared" si="39"/>
        <v>2.2345410597812993E-3</v>
      </c>
      <c r="F93" s="52">
        <f t="shared" si="34"/>
        <v>-1.9441831295076966E-2</v>
      </c>
      <c r="H93" s="19">
        <v>137.98699999999999</v>
      </c>
      <c r="I93" s="140">
        <v>138.976</v>
      </c>
      <c r="J93" s="214">
        <f t="shared" si="40"/>
        <v>1.5668858306780162E-3</v>
      </c>
      <c r="K93" s="215">
        <f t="shared" si="41"/>
        <v>1.9028702593986125E-3</v>
      </c>
      <c r="L93" s="52">
        <f t="shared" si="56"/>
        <v>7.1673418510439704E-3</v>
      </c>
      <c r="N93" s="40">
        <f t="shared" ref="N93:N94" si="66">(H93/B93)*10</f>
        <v>7.2116128357896923</v>
      </c>
      <c r="O93" s="143">
        <f t="shared" ref="O93:O94" si="67">(I93/C93)*10</f>
        <v>7.4073126532352624</v>
      </c>
      <c r="P93" s="52">
        <f t="shared" ref="P93:P94" si="68">(O93-N93)/N93</f>
        <v>2.713676148480321E-2</v>
      </c>
    </row>
    <row r="94" spans="1:16" ht="20.100000000000001" customHeight="1" x14ac:dyDescent="0.25">
      <c r="A94" s="307" t="s">
        <v>200</v>
      </c>
      <c r="B94" s="119">
        <v>96.4</v>
      </c>
      <c r="C94" s="140">
        <v>119.9</v>
      </c>
      <c r="D94" s="247">
        <f t="shared" si="38"/>
        <v>8.4458608491857503E-4</v>
      </c>
      <c r="E94" s="215">
        <f t="shared" si="39"/>
        <v>1.4280006026424572E-3</v>
      </c>
      <c r="F94" s="52">
        <f t="shared" si="34"/>
        <v>0.2437759336099585</v>
      </c>
      <c r="H94" s="19">
        <v>115.13</v>
      </c>
      <c r="I94" s="140">
        <v>133.035</v>
      </c>
      <c r="J94" s="214">
        <f t="shared" si="40"/>
        <v>1.3073373990735359E-3</v>
      </c>
      <c r="K94" s="215">
        <f t="shared" ref="K94" si="69">I94/$I$96</f>
        <v>1.8215256228348378E-3</v>
      </c>
      <c r="L94" s="52">
        <f t="shared" si="56"/>
        <v>0.15551984712933206</v>
      </c>
      <c r="N94" s="40">
        <f t="shared" si="66"/>
        <v>11.942946058091286</v>
      </c>
      <c r="O94" s="143">
        <f t="shared" si="67"/>
        <v>11.095496246872393</v>
      </c>
      <c r="P94" s="52">
        <f t="shared" si="68"/>
        <v>-7.0958187962738825E-2</v>
      </c>
    </row>
    <row r="95" spans="1:16" ht="20.100000000000001" customHeight="1" thickBot="1" x14ac:dyDescent="0.3">
      <c r="A95" s="308" t="s">
        <v>17</v>
      </c>
      <c r="B95" s="119">
        <f>B96-SUM(B68:B94)</f>
        <v>2633.8600000000151</v>
      </c>
      <c r="C95" s="142">
        <f>C96-SUM(C68:C94)</f>
        <v>2901.3199999999779</v>
      </c>
      <c r="D95" s="247">
        <f t="shared" si="38"/>
        <v>2.3075949228461106E-2</v>
      </c>
      <c r="E95" s="215">
        <f t="shared" si="39"/>
        <v>3.4554518002156649E-2</v>
      </c>
      <c r="F95" s="52">
        <f>(C95-B95)/B95</f>
        <v>0.10154677925172986</v>
      </c>
      <c r="H95" s="19">
        <f>H96-SUM(H68:H94)</f>
        <v>1839.9209999999584</v>
      </c>
      <c r="I95" s="142">
        <f>I96-SUM(I68:I94)</f>
        <v>2089.4220000000205</v>
      </c>
      <c r="J95" s="214">
        <f t="shared" si="40"/>
        <v>2.0892882260407582E-2</v>
      </c>
      <c r="K95" s="215">
        <f t="shared" si="41"/>
        <v>2.8608529408913817E-2</v>
      </c>
      <c r="L95" s="52">
        <f>(I95-H95)/H95</f>
        <v>0.13560419170174573</v>
      </c>
      <c r="N95" s="40">
        <f t="shared" si="36"/>
        <v>6.9856446432230559</v>
      </c>
      <c r="O95" s="143">
        <f t="shared" si="37"/>
        <v>7.2016254670289257</v>
      </c>
      <c r="P95" s="52">
        <f>(O95-N95)/N95</f>
        <v>3.0917808568375726E-2</v>
      </c>
    </row>
    <row r="96" spans="1:16" ht="26.25" customHeight="1" thickBot="1" x14ac:dyDescent="0.3">
      <c r="A96" s="12" t="s">
        <v>18</v>
      </c>
      <c r="B96" s="17">
        <v>114138.75</v>
      </c>
      <c r="C96" s="145">
        <v>83963.549999999945</v>
      </c>
      <c r="D96" s="243">
        <f>SUM(D68:D95)</f>
        <v>1.0000000000000002</v>
      </c>
      <c r="E96" s="244">
        <f>SUM(E68:E95)</f>
        <v>1.0000000000000002</v>
      </c>
      <c r="F96" s="57">
        <f>(C96-B96)/B96</f>
        <v>-0.26437296711239661</v>
      </c>
      <c r="G96" s="1"/>
      <c r="H96" s="17">
        <v>88064.488999999987</v>
      </c>
      <c r="I96" s="145">
        <v>73034.931999999986</v>
      </c>
      <c r="J96" s="255">
        <f t="shared" si="40"/>
        <v>1</v>
      </c>
      <c r="K96" s="244">
        <f t="shared" si="41"/>
        <v>1</v>
      </c>
      <c r="L96" s="57">
        <f>(I96-H96)/H96</f>
        <v>-0.17066535184233003</v>
      </c>
      <c r="M96" s="1"/>
      <c r="N96" s="37">
        <f t="shared" si="36"/>
        <v>7.7155645212515456</v>
      </c>
      <c r="O96" s="150">
        <f t="shared" si="37"/>
        <v>8.6984092502044081</v>
      </c>
      <c r="P96" s="57">
        <f>(O96-N96)/N96</f>
        <v>0.12738468147673981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46" t="s">
        <v>16</v>
      </c>
      <c r="B3" s="320"/>
      <c r="C3" s="320"/>
      <c r="D3" s="366" t="s">
        <v>1</v>
      </c>
      <c r="E3" s="358"/>
      <c r="F3" s="366" t="s">
        <v>104</v>
      </c>
      <c r="G3" s="358"/>
      <c r="H3" s="130" t="s">
        <v>0</v>
      </c>
      <c r="J3" s="360" t="s">
        <v>19</v>
      </c>
      <c r="K3" s="358"/>
      <c r="L3" s="369" t="s">
        <v>104</v>
      </c>
      <c r="M3" s="370"/>
      <c r="N3" s="130" t="s">
        <v>0</v>
      </c>
      <c r="P3" s="357" t="s">
        <v>22</v>
      </c>
      <c r="Q3" s="358"/>
      <c r="R3" s="130" t="s">
        <v>0</v>
      </c>
    </row>
    <row r="4" spans="1:18" x14ac:dyDescent="0.25">
      <c r="A4" s="365"/>
      <c r="B4" s="321"/>
      <c r="C4" s="321"/>
      <c r="D4" s="367" t="s">
        <v>178</v>
      </c>
      <c r="E4" s="361"/>
      <c r="F4" s="367" t="str">
        <f>D4</f>
        <v>jan-set</v>
      </c>
      <c r="G4" s="361"/>
      <c r="H4" s="131" t="s">
        <v>149</v>
      </c>
      <c r="J4" s="355" t="str">
        <f>D4</f>
        <v>jan-set</v>
      </c>
      <c r="K4" s="361"/>
      <c r="L4" s="362" t="str">
        <f>D4</f>
        <v>jan-set</v>
      </c>
      <c r="M4" s="363"/>
      <c r="N4" s="131" t="str">
        <f>H4</f>
        <v>2024/2023</v>
      </c>
      <c r="P4" s="355" t="str">
        <f>D4</f>
        <v>jan-set</v>
      </c>
      <c r="Q4" s="356"/>
      <c r="R4" s="131" t="str">
        <f>N4</f>
        <v>2024/2023</v>
      </c>
    </row>
    <row r="5" spans="1:18" ht="19.5" customHeight="1" thickBot="1" x14ac:dyDescent="0.3">
      <c r="A5" s="347"/>
      <c r="B5" s="371"/>
      <c r="C5" s="371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9473.1400000000031</v>
      </c>
      <c r="E6" s="147">
        <v>9533.1600000000053</v>
      </c>
      <c r="F6" s="247">
        <f>D6/D8</f>
        <v>0.58551567017777217</v>
      </c>
      <c r="G6" s="246">
        <f>E6/E8</f>
        <v>0.56140718681006752</v>
      </c>
      <c r="H6" s="165">
        <f>(E6-D6)/D6</f>
        <v>6.3358084014384078E-3</v>
      </c>
      <c r="I6" s="1"/>
      <c r="J6" s="19">
        <v>4690.0839999999989</v>
      </c>
      <c r="K6" s="147">
        <v>4794.6679999999997</v>
      </c>
      <c r="L6" s="247">
        <f>J6/J8</f>
        <v>0.38703625078344545</v>
      </c>
      <c r="M6" s="246">
        <f>K6/K8</f>
        <v>0.43395294701153603</v>
      </c>
      <c r="N6" s="165">
        <f>(K6-J6)/J6</f>
        <v>2.2298960956776203E-2</v>
      </c>
      <c r="P6" s="27">
        <f t="shared" ref="P6:Q8" si="0">(J6/D6)*10</f>
        <v>4.9509286255665987</v>
      </c>
      <c r="Q6" s="152">
        <f t="shared" si="0"/>
        <v>5.0294634727624388</v>
      </c>
      <c r="R6" s="165">
        <f>(Q6-P6)/P6</f>
        <v>1.5862649845179756E-2</v>
      </c>
    </row>
    <row r="7" spans="1:18" ht="24" customHeight="1" thickBot="1" x14ac:dyDescent="0.3">
      <c r="A7" s="161" t="s">
        <v>21</v>
      </c>
      <c r="B7" s="1"/>
      <c r="C7" s="1"/>
      <c r="D7" s="117">
        <v>6705.9999999999991</v>
      </c>
      <c r="E7" s="140">
        <v>7447.6700000000064</v>
      </c>
      <c r="F7" s="247">
        <f>D7/D8</f>
        <v>0.41448432982222777</v>
      </c>
      <c r="G7" s="215">
        <f>E7/E8</f>
        <v>0.43859281318993248</v>
      </c>
      <c r="H7" s="55">
        <f t="shared" ref="H7:H8" si="1">(E7-D7)/D7</f>
        <v>0.11059797196540523</v>
      </c>
      <c r="J7" s="19">
        <v>7427.8610000000008</v>
      </c>
      <c r="K7" s="140">
        <v>6254.1519999999991</v>
      </c>
      <c r="L7" s="247">
        <f>J7/J8</f>
        <v>0.6129637492165545</v>
      </c>
      <c r="M7" s="215">
        <f>K7/K8</f>
        <v>0.56604705298846392</v>
      </c>
      <c r="N7" s="102">
        <f t="shared" ref="N7:N8" si="2">(K7-J7)/J7</f>
        <v>-0.15801440010791823</v>
      </c>
      <c r="P7" s="27">
        <f t="shared" si="0"/>
        <v>11.076440501043844</v>
      </c>
      <c r="Q7" s="152">
        <f t="shared" si="0"/>
        <v>8.3974612194149216</v>
      </c>
      <c r="R7" s="102">
        <f t="shared" ref="R7:R8" si="3">(Q7-P7)/P7</f>
        <v>-0.24186283322484833</v>
      </c>
    </row>
    <row r="8" spans="1:18" ht="26.25" customHeight="1" thickBot="1" x14ac:dyDescent="0.3">
      <c r="A8" s="12" t="s">
        <v>12</v>
      </c>
      <c r="B8" s="162"/>
      <c r="C8" s="162"/>
      <c r="D8" s="163">
        <v>16179.140000000003</v>
      </c>
      <c r="E8" s="145">
        <v>16980.830000000013</v>
      </c>
      <c r="F8" s="243">
        <f>SUM(F6:F7)</f>
        <v>1</v>
      </c>
      <c r="G8" s="244">
        <f>SUM(G6:G7)</f>
        <v>1</v>
      </c>
      <c r="H8" s="164">
        <f t="shared" si="1"/>
        <v>4.9550841392064685E-2</v>
      </c>
      <c r="I8" s="1"/>
      <c r="J8" s="17">
        <v>12117.945</v>
      </c>
      <c r="K8" s="145">
        <v>11048.82</v>
      </c>
      <c r="L8" s="243">
        <f>SUM(L6:L7)</f>
        <v>1</v>
      </c>
      <c r="M8" s="244">
        <f>SUM(M6:M7)</f>
        <v>1</v>
      </c>
      <c r="N8" s="164">
        <f t="shared" si="2"/>
        <v>-8.8226592875277121E-2</v>
      </c>
      <c r="O8" s="1"/>
      <c r="P8" s="29">
        <f t="shared" si="0"/>
        <v>7.4898573100918817</v>
      </c>
      <c r="Q8" s="146">
        <f t="shared" si="0"/>
        <v>6.5066430792841059</v>
      </c>
      <c r="R8" s="164">
        <f t="shared" si="3"/>
        <v>-0.13127275862558646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workbookViewId="0">
      <selection activeCell="P93" sqref="P93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8"/>
      <c r="D4" s="366" t="s">
        <v>104</v>
      </c>
      <c r="E4" s="358"/>
      <c r="F4" s="130" t="s">
        <v>0</v>
      </c>
      <c r="H4" s="375" t="s">
        <v>19</v>
      </c>
      <c r="I4" s="376"/>
      <c r="J4" s="366" t="s">
        <v>104</v>
      </c>
      <c r="K4" s="359"/>
      <c r="L4" s="130" t="s">
        <v>0</v>
      </c>
      <c r="N4" s="357" t="s">
        <v>22</v>
      </c>
      <c r="O4" s="358"/>
      <c r="P4" s="130" t="s">
        <v>0</v>
      </c>
    </row>
    <row r="5" spans="1:16" x14ac:dyDescent="0.25">
      <c r="A5" s="373"/>
      <c r="B5" s="367" t="s">
        <v>178</v>
      </c>
      <c r="C5" s="361"/>
      <c r="D5" s="367" t="str">
        <f>B5</f>
        <v>jan-set</v>
      </c>
      <c r="E5" s="361"/>
      <c r="F5" s="131" t="s">
        <v>149</v>
      </c>
      <c r="H5" s="355" t="str">
        <f>B5</f>
        <v>jan-set</v>
      </c>
      <c r="I5" s="361"/>
      <c r="J5" s="367" t="str">
        <f>B5</f>
        <v>jan-set</v>
      </c>
      <c r="K5" s="356"/>
      <c r="L5" s="131" t="str">
        <f>F5</f>
        <v>2024/2023</v>
      </c>
      <c r="N5" s="355" t="str">
        <f>B5</f>
        <v>jan-set</v>
      </c>
      <c r="O5" s="356"/>
      <c r="P5" s="131" t="str">
        <f>L5</f>
        <v>2024/2023</v>
      </c>
    </row>
    <row r="6" spans="1:16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187</v>
      </c>
      <c r="B7" s="39">
        <v>1676.8100000000002</v>
      </c>
      <c r="C7" s="147">
        <v>1604.92</v>
      </c>
      <c r="D7" s="247">
        <f>B7/$B$33</f>
        <v>0.10364024293009397</v>
      </c>
      <c r="E7" s="246">
        <f t="shared" ref="E7:E32" si="0">C7/$C$33</f>
        <v>9.4513636848139973E-2</v>
      </c>
      <c r="F7" s="52">
        <f>(C7-B7)/B7</f>
        <v>-4.2873074468783044E-2</v>
      </c>
      <c r="H7" s="39">
        <v>2864.62</v>
      </c>
      <c r="I7" s="147">
        <v>2087.9279999999999</v>
      </c>
      <c r="J7" s="247">
        <f>H7/$H$33</f>
        <v>0.23639486728153997</v>
      </c>
      <c r="K7" s="246">
        <f>I7/$I$33</f>
        <v>0.18897294009677051</v>
      </c>
      <c r="L7" s="52">
        <f>(I7-H7)/H7</f>
        <v>-0.2711326458657693</v>
      </c>
      <c r="N7" s="27">
        <f t="shared" ref="N7:N33" si="1">(H7/B7)*10</f>
        <v>17.083748307798736</v>
      </c>
      <c r="O7" s="151">
        <f t="shared" ref="O7:O32" si="2">(I7/C7)*10</f>
        <v>13.009545647135059</v>
      </c>
      <c r="P7" s="61">
        <f>(O7-N7)/N7</f>
        <v>-0.23848411878111092</v>
      </c>
    </row>
    <row r="8" spans="1:16" ht="20.100000000000001" customHeight="1" x14ac:dyDescent="0.25">
      <c r="A8" s="8" t="s">
        <v>155</v>
      </c>
      <c r="B8" s="19">
        <v>4787.0599999999995</v>
      </c>
      <c r="C8" s="140">
        <v>4589.6799999999994</v>
      </c>
      <c r="D8" s="247">
        <f t="shared" ref="D8:D32" si="3">B8/$B$33</f>
        <v>0.29587852011911636</v>
      </c>
      <c r="E8" s="215">
        <f t="shared" si="0"/>
        <v>0.27028596364253105</v>
      </c>
      <c r="F8" s="52">
        <f t="shared" ref="F8:F28" si="4">(C8-B8)/B8</f>
        <v>-4.1231987900715708E-2</v>
      </c>
      <c r="H8" s="19">
        <v>1753.6810000000005</v>
      </c>
      <c r="I8" s="140">
        <v>1655.0739999999998</v>
      </c>
      <c r="J8" s="247">
        <f t="shared" ref="J8:J32" si="5">H8/$H$33</f>
        <v>0.14471768934419169</v>
      </c>
      <c r="K8" s="215">
        <f t="shared" ref="K8:K32" si="6">I8/$I$33</f>
        <v>0.14979644885155155</v>
      </c>
      <c r="L8" s="52">
        <f t="shared" ref="L8:L33" si="7">(I8-H8)/H8</f>
        <v>-5.6228584332042503E-2</v>
      </c>
      <c r="N8" s="27">
        <f t="shared" si="1"/>
        <v>3.6633779396957644</v>
      </c>
      <c r="O8" s="152">
        <f t="shared" si="2"/>
        <v>3.6060771121298218</v>
      </c>
      <c r="P8" s="52">
        <f t="shared" ref="P8:P69" si="8">(O8-N8)/N8</f>
        <v>-1.5641527712726599E-2</v>
      </c>
    </row>
    <row r="9" spans="1:16" ht="20.100000000000001" customHeight="1" x14ac:dyDescent="0.25">
      <c r="A9" s="8" t="s">
        <v>196</v>
      </c>
      <c r="B9" s="19">
        <v>1441.29</v>
      </c>
      <c r="C9" s="140">
        <v>1583.52</v>
      </c>
      <c r="D9" s="247">
        <f t="shared" si="3"/>
        <v>8.9083226920590355E-2</v>
      </c>
      <c r="E9" s="215">
        <f t="shared" si="0"/>
        <v>9.3253392207565858E-2</v>
      </c>
      <c r="F9" s="52">
        <f t="shared" si="4"/>
        <v>9.8682430322835801E-2</v>
      </c>
      <c r="H9" s="19">
        <v>999.48299999999995</v>
      </c>
      <c r="I9" s="140">
        <v>924.62099999999998</v>
      </c>
      <c r="J9" s="247">
        <f t="shared" si="5"/>
        <v>8.2479578839481468E-2</v>
      </c>
      <c r="K9" s="215">
        <f t="shared" si="6"/>
        <v>8.368504509983872E-2</v>
      </c>
      <c r="L9" s="52">
        <f t="shared" si="7"/>
        <v>-7.4900723674139497E-2</v>
      </c>
      <c r="N9" s="27">
        <f t="shared" si="1"/>
        <v>6.9346418833128656</v>
      </c>
      <c r="O9" s="152">
        <f t="shared" si="2"/>
        <v>5.839023188845105</v>
      </c>
      <c r="P9" s="52">
        <f t="shared" si="8"/>
        <v>-0.15799210873515995</v>
      </c>
    </row>
    <row r="10" spans="1:16" ht="20.100000000000001" customHeight="1" x14ac:dyDescent="0.25">
      <c r="A10" s="8" t="s">
        <v>189</v>
      </c>
      <c r="B10" s="19">
        <v>1263.6599999999999</v>
      </c>
      <c r="C10" s="140">
        <v>1121.4099999999999</v>
      </c>
      <c r="D10" s="247">
        <f t="shared" si="3"/>
        <v>7.8104275010909122E-2</v>
      </c>
      <c r="E10" s="215">
        <f t="shared" si="0"/>
        <v>6.6039763662906953E-2</v>
      </c>
      <c r="F10" s="52">
        <f t="shared" si="4"/>
        <v>-0.11256983682319613</v>
      </c>
      <c r="H10" s="19">
        <v>1351.403</v>
      </c>
      <c r="I10" s="140">
        <v>910.38400000000013</v>
      </c>
      <c r="J10" s="247">
        <f t="shared" si="5"/>
        <v>0.11152080653939266</v>
      </c>
      <c r="K10" s="215">
        <f t="shared" si="6"/>
        <v>8.2396491209016001E-2</v>
      </c>
      <c r="L10" s="52">
        <f t="shared" si="7"/>
        <v>-0.32634158722453621</v>
      </c>
      <c r="N10" s="27">
        <f t="shared" si="1"/>
        <v>10.694356076792811</v>
      </c>
      <c r="O10" s="152">
        <f t="shared" si="2"/>
        <v>8.1182083270168821</v>
      </c>
      <c r="P10" s="52">
        <f t="shared" si="8"/>
        <v>-0.2408885332859147</v>
      </c>
    </row>
    <row r="11" spans="1:16" ht="20.100000000000001" customHeight="1" x14ac:dyDescent="0.25">
      <c r="A11" s="8" t="s">
        <v>157</v>
      </c>
      <c r="B11" s="19">
        <v>1807.63</v>
      </c>
      <c r="C11" s="140">
        <v>1404.09</v>
      </c>
      <c r="D11" s="247">
        <f t="shared" si="3"/>
        <v>0.11172596318469341</v>
      </c>
      <c r="E11" s="215">
        <f t="shared" si="0"/>
        <v>8.2686770905780249E-2</v>
      </c>
      <c r="F11" s="52">
        <f t="shared" si="4"/>
        <v>-0.22324258836155639</v>
      </c>
      <c r="H11" s="19">
        <v>855.90900000000011</v>
      </c>
      <c r="I11" s="140">
        <v>733.86099999999988</v>
      </c>
      <c r="J11" s="247">
        <f t="shared" si="5"/>
        <v>7.0631530346110694E-2</v>
      </c>
      <c r="K11" s="215">
        <f t="shared" si="6"/>
        <v>6.6419852979775207E-2</v>
      </c>
      <c r="L11" s="52">
        <f t="shared" si="7"/>
        <v>-0.1425945982575253</v>
      </c>
      <c r="N11" s="27">
        <f t="shared" si="1"/>
        <v>4.734978950338288</v>
      </c>
      <c r="O11" s="152">
        <f t="shared" si="2"/>
        <v>5.2265951612788353</v>
      </c>
      <c r="P11" s="52">
        <f t="shared" si="8"/>
        <v>0.10382648288339784</v>
      </c>
    </row>
    <row r="12" spans="1:16" ht="20.100000000000001" customHeight="1" x14ac:dyDescent="0.25">
      <c r="A12" s="8" t="s">
        <v>158</v>
      </c>
      <c r="B12" s="19">
        <v>963.78</v>
      </c>
      <c r="C12" s="140">
        <v>1109.9000000000001</v>
      </c>
      <c r="D12" s="247">
        <f t="shared" si="3"/>
        <v>5.9569297255601977E-2</v>
      </c>
      <c r="E12" s="215">
        <f t="shared" si="0"/>
        <v>6.5361940494074816E-2</v>
      </c>
      <c r="F12" s="52">
        <f t="shared" si="4"/>
        <v>0.15161136358920099</v>
      </c>
      <c r="H12" s="19">
        <v>674.38600000000008</v>
      </c>
      <c r="I12" s="140">
        <v>732.37</v>
      </c>
      <c r="J12" s="247">
        <f t="shared" si="5"/>
        <v>5.5651845259241585E-2</v>
      </c>
      <c r="K12" s="215">
        <f t="shared" si="6"/>
        <v>6.6284906442497932E-2</v>
      </c>
      <c r="L12" s="52">
        <f t="shared" si="7"/>
        <v>8.5980432571257287E-2</v>
      </c>
      <c r="N12" s="27">
        <f t="shared" si="1"/>
        <v>6.9973022889041081</v>
      </c>
      <c r="O12" s="152">
        <f t="shared" si="2"/>
        <v>6.5985223894044509</v>
      </c>
      <c r="P12" s="52">
        <f t="shared" si="8"/>
        <v>-5.6990520494164996E-2</v>
      </c>
    </row>
    <row r="13" spans="1:16" ht="20.100000000000001" customHeight="1" x14ac:dyDescent="0.25">
      <c r="A13" s="8" t="s">
        <v>162</v>
      </c>
      <c r="B13" s="19">
        <v>444.13000000000005</v>
      </c>
      <c r="C13" s="140">
        <v>756.57</v>
      </c>
      <c r="D13" s="247">
        <f t="shared" si="3"/>
        <v>2.7450779213233842E-2</v>
      </c>
      <c r="E13" s="215">
        <f t="shared" si="0"/>
        <v>4.4554359239212707E-2</v>
      </c>
      <c r="F13" s="52">
        <f t="shared" si="4"/>
        <v>0.7034877175601737</v>
      </c>
      <c r="H13" s="19">
        <v>274.74600000000004</v>
      </c>
      <c r="I13" s="140">
        <v>435.73199999999997</v>
      </c>
      <c r="J13" s="247">
        <f t="shared" si="5"/>
        <v>2.2672656131051933E-2</v>
      </c>
      <c r="K13" s="215">
        <f t="shared" si="6"/>
        <v>3.9436971549903062E-2</v>
      </c>
      <c r="L13" s="52">
        <f t="shared" si="7"/>
        <v>0.58594483632154759</v>
      </c>
      <c r="N13" s="27">
        <f t="shared" si="1"/>
        <v>6.186161709409407</v>
      </c>
      <c r="O13" s="152">
        <f t="shared" si="2"/>
        <v>5.7593084579087179</v>
      </c>
      <c r="P13" s="52">
        <f t="shared" si="8"/>
        <v>-6.9001308331695835E-2</v>
      </c>
    </row>
    <row r="14" spans="1:16" ht="20.100000000000001" customHeight="1" x14ac:dyDescent="0.25">
      <c r="A14" s="8" t="s">
        <v>194</v>
      </c>
      <c r="B14" s="19">
        <v>198.92</v>
      </c>
      <c r="C14" s="140">
        <v>164.97</v>
      </c>
      <c r="D14" s="247">
        <f t="shared" si="3"/>
        <v>1.2294843854494123E-2</v>
      </c>
      <c r="E14" s="215">
        <f t="shared" si="0"/>
        <v>9.715072820350952E-3</v>
      </c>
      <c r="F14" s="52">
        <f t="shared" si="4"/>
        <v>-0.17067162678463699</v>
      </c>
      <c r="H14" s="19">
        <v>470.40599999999995</v>
      </c>
      <c r="I14" s="140">
        <v>408.27699999999999</v>
      </c>
      <c r="J14" s="247">
        <f t="shared" si="5"/>
        <v>3.8818958164936392E-2</v>
      </c>
      <c r="K14" s="215">
        <f t="shared" si="6"/>
        <v>3.6952090811507472E-2</v>
      </c>
      <c r="L14" s="52">
        <f t="shared" si="7"/>
        <v>-0.13207527114875228</v>
      </c>
      <c r="N14" s="27">
        <f t="shared" si="1"/>
        <v>23.647999195656546</v>
      </c>
      <c r="O14" s="152">
        <f t="shared" si="2"/>
        <v>24.748560344305023</v>
      </c>
      <c r="P14" s="52">
        <f t="shared" si="8"/>
        <v>4.6539292374917648E-2</v>
      </c>
    </row>
    <row r="15" spans="1:16" ht="20.100000000000001" customHeight="1" x14ac:dyDescent="0.25">
      <c r="A15" s="8" t="s">
        <v>190</v>
      </c>
      <c r="B15" s="19">
        <v>220.52999999999997</v>
      </c>
      <c r="C15" s="140">
        <v>379.91999999999996</v>
      </c>
      <c r="D15" s="247">
        <f t="shared" si="3"/>
        <v>1.3630514353667749E-2</v>
      </c>
      <c r="E15" s="215">
        <f t="shared" si="0"/>
        <v>2.2373464665743671E-2</v>
      </c>
      <c r="F15" s="52">
        <f t="shared" si="4"/>
        <v>0.72275880832539796</v>
      </c>
      <c r="H15" s="19">
        <v>194.39500000000001</v>
      </c>
      <c r="I15" s="140">
        <v>307.02600000000001</v>
      </c>
      <c r="J15" s="247">
        <f t="shared" si="5"/>
        <v>1.6041911396693091E-2</v>
      </c>
      <c r="K15" s="215">
        <f t="shared" si="6"/>
        <v>2.7788125790808433E-2</v>
      </c>
      <c r="L15" s="52">
        <f t="shared" si="7"/>
        <v>0.57939247408626759</v>
      </c>
      <c r="N15" s="27">
        <f t="shared" si="1"/>
        <v>8.8149004670566384</v>
      </c>
      <c r="O15" s="152">
        <f t="shared" si="2"/>
        <v>8.0813329121920425</v>
      </c>
      <c r="P15" s="52">
        <f t="shared" si="8"/>
        <v>-8.3219040034100314E-2</v>
      </c>
    </row>
    <row r="16" spans="1:16" ht="20.100000000000001" customHeight="1" x14ac:dyDescent="0.25">
      <c r="A16" s="8" t="s">
        <v>192</v>
      </c>
      <c r="B16" s="19">
        <v>113.4</v>
      </c>
      <c r="C16" s="140">
        <v>485.83</v>
      </c>
      <c r="D16" s="247">
        <f t="shared" si="3"/>
        <v>7.0090252015867363E-3</v>
      </c>
      <c r="E16" s="215">
        <f t="shared" si="0"/>
        <v>2.8610497837855992E-2</v>
      </c>
      <c r="F16" s="52">
        <f t="shared" si="4"/>
        <v>3.2842151675485001</v>
      </c>
      <c r="H16" s="19">
        <v>72.186000000000007</v>
      </c>
      <c r="I16" s="140">
        <v>300.99299999999994</v>
      </c>
      <c r="J16" s="247">
        <f t="shared" si="5"/>
        <v>5.9569506215781665E-3</v>
      </c>
      <c r="K16" s="215">
        <f t="shared" si="6"/>
        <v>2.7242094630919859E-2</v>
      </c>
      <c r="L16" s="52">
        <f t="shared" si="7"/>
        <v>3.1696866428393307</v>
      </c>
      <c r="N16" s="27">
        <f t="shared" si="1"/>
        <v>6.3656084656084655</v>
      </c>
      <c r="O16" s="152">
        <f t="shared" si="2"/>
        <v>6.1954387337134378</v>
      </c>
      <c r="P16" s="52">
        <f t="shared" si="8"/>
        <v>-2.6732673367268089E-2</v>
      </c>
    </row>
    <row r="17" spans="1:16" ht="20.100000000000001" customHeight="1" x14ac:dyDescent="0.25">
      <c r="A17" s="8" t="s">
        <v>199</v>
      </c>
      <c r="B17" s="19">
        <v>370.05</v>
      </c>
      <c r="C17" s="140">
        <v>734.08</v>
      </c>
      <c r="D17" s="247">
        <f t="shared" si="3"/>
        <v>2.2872043878722857E-2</v>
      </c>
      <c r="E17" s="215">
        <f t="shared" si="0"/>
        <v>4.3229924567880385E-2</v>
      </c>
      <c r="F17" s="52">
        <f t="shared" si="4"/>
        <v>0.98373192811782195</v>
      </c>
      <c r="H17" s="19">
        <v>211.28800000000001</v>
      </c>
      <c r="I17" s="140">
        <v>299.08</v>
      </c>
      <c r="J17" s="247">
        <f t="shared" si="5"/>
        <v>1.7435959644972812E-2</v>
      </c>
      <c r="K17" s="215">
        <f t="shared" si="6"/>
        <v>2.7068953969745183E-2</v>
      </c>
      <c r="L17" s="52">
        <f t="shared" si="7"/>
        <v>0.41550868956116754</v>
      </c>
      <c r="N17" s="27">
        <f t="shared" si="1"/>
        <v>5.7097149033914345</v>
      </c>
      <c r="O17" s="152">
        <f t="shared" si="2"/>
        <v>4.0742153443766345</v>
      </c>
      <c r="P17" s="52">
        <f t="shared" si="8"/>
        <v>-0.28644154510120151</v>
      </c>
    </row>
    <row r="18" spans="1:16" ht="20.100000000000001" customHeight="1" x14ac:dyDescent="0.25">
      <c r="A18" s="8" t="s">
        <v>159</v>
      </c>
      <c r="B18" s="19">
        <v>313.66000000000003</v>
      </c>
      <c r="C18" s="140">
        <v>461.55</v>
      </c>
      <c r="D18" s="247">
        <f t="shared" si="3"/>
        <v>1.9386691752466455E-2</v>
      </c>
      <c r="E18" s="215">
        <f t="shared" si="0"/>
        <v>2.7180650180232659E-2</v>
      </c>
      <c r="F18" s="52">
        <f t="shared" si="4"/>
        <v>0.47149780016578452</v>
      </c>
      <c r="H18" s="19">
        <v>205.66900000000001</v>
      </c>
      <c r="I18" s="140">
        <v>296.79900000000004</v>
      </c>
      <c r="J18" s="247">
        <f t="shared" si="5"/>
        <v>1.6972267162460308E-2</v>
      </c>
      <c r="K18" s="215">
        <f t="shared" si="6"/>
        <v>2.6862506584413543E-2</v>
      </c>
      <c r="L18" s="52">
        <f t="shared" ref="L18:L19" si="9">(I18-H18)/H18</f>
        <v>0.44309059702726233</v>
      </c>
      <c r="N18" s="27">
        <f t="shared" ref="N18:N19" si="10">(H18/B18)*10</f>
        <v>6.5570681629790215</v>
      </c>
      <c r="O18" s="152">
        <f t="shared" ref="O18:O19" si="11">(I18/C18)*10</f>
        <v>6.4304842378940528</v>
      </c>
      <c r="P18" s="52">
        <f t="shared" ref="P18:P19" si="12">(O18-N18)/N18</f>
        <v>-1.9304957938314136E-2</v>
      </c>
    </row>
    <row r="19" spans="1:16" ht="20.100000000000001" customHeight="1" x14ac:dyDescent="0.25">
      <c r="A19" s="8" t="s">
        <v>193</v>
      </c>
      <c r="B19" s="19">
        <v>454.46000000000004</v>
      </c>
      <c r="C19" s="140">
        <v>453.86</v>
      </c>
      <c r="D19" s="247">
        <f t="shared" si="3"/>
        <v>2.8089255671191433E-2</v>
      </c>
      <c r="E19" s="215">
        <f t="shared" si="0"/>
        <v>2.6727786568736638E-2</v>
      </c>
      <c r="F19" s="52">
        <f t="shared" si="4"/>
        <v>-1.3202482066629025E-3</v>
      </c>
      <c r="H19" s="19">
        <v>207.107</v>
      </c>
      <c r="I19" s="140">
        <v>217.87600000000003</v>
      </c>
      <c r="J19" s="247">
        <f t="shared" si="5"/>
        <v>1.7090934147662832E-2</v>
      </c>
      <c r="K19" s="215">
        <f t="shared" si="6"/>
        <v>1.9719390848977541E-2</v>
      </c>
      <c r="L19" s="52">
        <f t="shared" si="9"/>
        <v>5.1997276769978965E-2</v>
      </c>
      <c r="N19" s="27">
        <f t="shared" si="10"/>
        <v>4.5572107556220569</v>
      </c>
      <c r="O19" s="152">
        <f t="shared" si="11"/>
        <v>4.8005111708456365</v>
      </c>
      <c r="P19" s="52">
        <f t="shared" si="12"/>
        <v>5.3388010401631998E-2</v>
      </c>
    </row>
    <row r="20" spans="1:16" ht="20.100000000000001" customHeight="1" x14ac:dyDescent="0.25">
      <c r="A20" s="8" t="s">
        <v>160</v>
      </c>
      <c r="B20" s="19">
        <v>194.46</v>
      </c>
      <c r="C20" s="140">
        <v>280.97999999999996</v>
      </c>
      <c r="D20" s="247">
        <f t="shared" si="3"/>
        <v>1.201918025309133E-2</v>
      </c>
      <c r="E20" s="215">
        <f t="shared" si="0"/>
        <v>1.6546894350865066E-2</v>
      </c>
      <c r="F20" s="52">
        <f t="shared" si="4"/>
        <v>0.44492440604751593</v>
      </c>
      <c r="H20" s="19">
        <v>156.381</v>
      </c>
      <c r="I20" s="140">
        <v>215.684</v>
      </c>
      <c r="J20" s="247">
        <f t="shared" si="5"/>
        <v>1.2904910857410233E-2</v>
      </c>
      <c r="K20" s="215">
        <f t="shared" si="6"/>
        <v>1.9520998622477331E-2</v>
      </c>
      <c r="L20" s="52">
        <f t="shared" si="7"/>
        <v>0.37922126089486574</v>
      </c>
      <c r="N20" s="27">
        <f t="shared" ref="N20" si="13">(H20/B20)*10</f>
        <v>8.0418080839247139</v>
      </c>
      <c r="O20" s="152">
        <f t="shared" ref="O20" si="14">(I20/C20)*10</f>
        <v>7.6761335326357756</v>
      </c>
      <c r="P20" s="52">
        <f t="shared" ref="P20" si="15">(O20-N20)/N20</f>
        <v>-4.5471683416557607E-2</v>
      </c>
    </row>
    <row r="21" spans="1:16" ht="20.100000000000001" customHeight="1" x14ac:dyDescent="0.25">
      <c r="A21" s="8" t="s">
        <v>198</v>
      </c>
      <c r="B21" s="19">
        <v>144.59</v>
      </c>
      <c r="C21" s="140">
        <v>204.32000000000005</v>
      </c>
      <c r="D21" s="247">
        <f t="shared" si="3"/>
        <v>8.9368161719349751E-3</v>
      </c>
      <c r="E21" s="215">
        <f t="shared" si="0"/>
        <v>1.203239182065895E-2</v>
      </c>
      <c r="F21" s="52">
        <f t="shared" si="4"/>
        <v>0.41309910782211801</v>
      </c>
      <c r="H21" s="19">
        <v>180.78300000000002</v>
      </c>
      <c r="I21" s="140">
        <v>172.88900000000001</v>
      </c>
      <c r="J21" s="247">
        <f t="shared" si="5"/>
        <v>1.4918618627168227E-2</v>
      </c>
      <c r="K21" s="215">
        <f t="shared" si="6"/>
        <v>1.5647734328190704E-2</v>
      </c>
      <c r="L21" s="52">
        <f t="shared" si="7"/>
        <v>-4.3665610151397007E-2</v>
      </c>
      <c r="N21" s="27">
        <f t="shared" ref="N21:N27" si="16">(H21/B21)*10</f>
        <v>12.50314682896466</v>
      </c>
      <c r="O21" s="152">
        <f t="shared" ref="O21:O27" si="17">(I21/C21)*10</f>
        <v>8.4616777603758795</v>
      </c>
      <c r="P21" s="52">
        <f t="shared" ref="P21:P27" si="18">(O21-N21)/N21</f>
        <v>-0.32323615197626532</v>
      </c>
    </row>
    <row r="22" spans="1:16" ht="20.100000000000001" customHeight="1" x14ac:dyDescent="0.25">
      <c r="A22" s="8" t="s">
        <v>156</v>
      </c>
      <c r="B22" s="19">
        <v>182.88</v>
      </c>
      <c r="C22" s="140">
        <v>265.57</v>
      </c>
      <c r="D22" s="247">
        <f t="shared" si="3"/>
        <v>1.1303443817162102E-2</v>
      </c>
      <c r="E22" s="215">
        <f t="shared" si="0"/>
        <v>1.5639400429778762E-2</v>
      </c>
      <c r="F22" s="52">
        <f t="shared" si="4"/>
        <v>0.45215441819772528</v>
      </c>
      <c r="H22" s="19">
        <v>147.78300000000002</v>
      </c>
      <c r="I22" s="140">
        <v>168.95400000000001</v>
      </c>
      <c r="J22" s="247">
        <f t="shared" si="5"/>
        <v>1.2195384613480261E-2</v>
      </c>
      <c r="K22" s="215">
        <f t="shared" si="6"/>
        <v>1.5291587698957899E-2</v>
      </c>
      <c r="L22" s="52">
        <f t="shared" si="7"/>
        <v>0.14325734353748396</v>
      </c>
      <c r="N22" s="27">
        <f t="shared" si="16"/>
        <v>8.0808727034120746</v>
      </c>
      <c r="O22" s="152">
        <f t="shared" si="17"/>
        <v>6.36193847196596</v>
      </c>
      <c r="P22" s="52">
        <f t="shared" si="18"/>
        <v>-0.21271641003827599</v>
      </c>
    </row>
    <row r="23" spans="1:16" ht="20.100000000000001" customHeight="1" x14ac:dyDescent="0.25">
      <c r="A23" s="8" t="s">
        <v>188</v>
      </c>
      <c r="B23" s="19">
        <v>304.55</v>
      </c>
      <c r="C23" s="140">
        <v>229.39</v>
      </c>
      <c r="D23" s="247">
        <f t="shared" si="3"/>
        <v>1.8823621033009177E-2</v>
      </c>
      <c r="E23" s="215">
        <f t="shared" si="0"/>
        <v>1.3508762528097865E-2</v>
      </c>
      <c r="F23" s="52">
        <f t="shared" si="4"/>
        <v>-0.24679034641274017</v>
      </c>
      <c r="H23" s="19">
        <v>147.82899999999998</v>
      </c>
      <c r="I23" s="140">
        <v>127.90900000000001</v>
      </c>
      <c r="J23" s="247">
        <f t="shared" si="5"/>
        <v>1.2199180636650854E-2</v>
      </c>
      <c r="K23" s="215">
        <f t="shared" si="6"/>
        <v>1.1576711359222072E-2</v>
      </c>
      <c r="L23" s="52">
        <f t="shared" si="7"/>
        <v>-0.13475028580319137</v>
      </c>
      <c r="N23" s="27">
        <f t="shared" si="16"/>
        <v>4.8540141191922501</v>
      </c>
      <c r="O23" s="152">
        <f t="shared" si="17"/>
        <v>5.576049522647021</v>
      </c>
      <c r="P23" s="52">
        <f t="shared" si="18"/>
        <v>0.14875016547642919</v>
      </c>
    </row>
    <row r="24" spans="1:16" ht="20.100000000000001" customHeight="1" x14ac:dyDescent="0.25">
      <c r="A24" s="8" t="s">
        <v>161</v>
      </c>
      <c r="B24" s="19">
        <v>73.34</v>
      </c>
      <c r="C24" s="140">
        <v>91.029999999999987</v>
      </c>
      <c r="D24" s="247">
        <f t="shared" si="3"/>
        <v>4.5329974275517748E-3</v>
      </c>
      <c r="E24" s="215">
        <f t="shared" si="0"/>
        <v>5.3607509173579865E-3</v>
      </c>
      <c r="F24" s="52">
        <f t="shared" si="4"/>
        <v>0.24120534496863899</v>
      </c>
      <c r="H24" s="19">
        <v>108.95200000000001</v>
      </c>
      <c r="I24" s="140">
        <v>109.44800000000001</v>
      </c>
      <c r="J24" s="247">
        <f t="shared" si="5"/>
        <v>8.9909634017979155E-3</v>
      </c>
      <c r="K24" s="215">
        <f t="shared" si="6"/>
        <v>9.9058541998150035E-3</v>
      </c>
      <c r="L24" s="52">
        <f t="shared" si="7"/>
        <v>4.5524634701519483E-3</v>
      </c>
      <c r="N24" s="27">
        <f t="shared" si="16"/>
        <v>14.855740387237525</v>
      </c>
      <c r="O24" s="152">
        <f t="shared" si="17"/>
        <v>12.023289025595961</v>
      </c>
      <c r="P24" s="52">
        <f t="shared" si="18"/>
        <v>-0.1906637628155447</v>
      </c>
    </row>
    <row r="25" spans="1:16" ht="20.100000000000001" customHeight="1" x14ac:dyDescent="0.25">
      <c r="A25" s="8" t="s">
        <v>203</v>
      </c>
      <c r="B25" s="19">
        <v>123.29999999999998</v>
      </c>
      <c r="C25" s="140">
        <v>138.58000000000001</v>
      </c>
      <c r="D25" s="247">
        <f t="shared" si="3"/>
        <v>7.6209242271220853E-3</v>
      </c>
      <c r="E25" s="215">
        <f t="shared" si="0"/>
        <v>8.1609673967644718E-3</v>
      </c>
      <c r="F25" s="52">
        <f t="shared" si="4"/>
        <v>0.12392538523925412</v>
      </c>
      <c r="H25" s="19">
        <v>90.914999999999992</v>
      </c>
      <c r="I25" s="140">
        <v>94.712999999999994</v>
      </c>
      <c r="J25" s="247">
        <f t="shared" si="5"/>
        <v>7.5025097077103435E-3</v>
      </c>
      <c r="K25" s="215">
        <f t="shared" si="6"/>
        <v>8.572227622497243E-3</v>
      </c>
      <c r="L25" s="52">
        <f t="shared" si="7"/>
        <v>4.1775284606500603E-2</v>
      </c>
      <c r="N25" s="27">
        <f t="shared" si="16"/>
        <v>7.3734793187347938</v>
      </c>
      <c r="O25" s="152">
        <f t="shared" si="17"/>
        <v>6.8345360080819724</v>
      </c>
      <c r="P25" s="52">
        <f t="shared" si="18"/>
        <v>-7.3092130235376862E-2</v>
      </c>
    </row>
    <row r="26" spans="1:16" ht="20.100000000000001" customHeight="1" x14ac:dyDescent="0.25">
      <c r="A26" s="8" t="s">
        <v>169</v>
      </c>
      <c r="B26" s="19">
        <v>169.21</v>
      </c>
      <c r="C26" s="140">
        <v>176.67000000000002</v>
      </c>
      <c r="D26" s="247">
        <f t="shared" si="3"/>
        <v>1.0458528698064301E-2</v>
      </c>
      <c r="E26" s="215">
        <f t="shared" si="0"/>
        <v>1.0404085077113432E-2</v>
      </c>
      <c r="F26" s="52">
        <f t="shared" si="4"/>
        <v>4.4087228887181654E-2</v>
      </c>
      <c r="H26" s="19">
        <v>92.470000000000027</v>
      </c>
      <c r="I26" s="140">
        <v>89.357999999999976</v>
      </c>
      <c r="J26" s="247">
        <f t="shared" si="5"/>
        <v>7.630831795325037E-3</v>
      </c>
      <c r="K26" s="215">
        <f t="shared" si="6"/>
        <v>8.0875604815717865E-3</v>
      </c>
      <c r="L26" s="52">
        <f t="shared" si="7"/>
        <v>-3.365415810533201E-2</v>
      </c>
      <c r="N26" s="27">
        <f t="shared" si="16"/>
        <v>5.464807044500918</v>
      </c>
      <c r="O26" s="152">
        <f t="shared" si="17"/>
        <v>5.0579045678383405</v>
      </c>
      <c r="P26" s="52">
        <f t="shared" si="18"/>
        <v>-7.4458708852681646E-2</v>
      </c>
    </row>
    <row r="27" spans="1:16" ht="20.100000000000001" customHeight="1" x14ac:dyDescent="0.25">
      <c r="A27" s="8" t="s">
        <v>200</v>
      </c>
      <c r="B27" s="19">
        <v>12.959999999999999</v>
      </c>
      <c r="C27" s="140">
        <v>21.259999999999998</v>
      </c>
      <c r="D27" s="247">
        <f t="shared" si="3"/>
        <v>8.0103145160991267E-4</v>
      </c>
      <c r="E27" s="215">
        <f t="shared" si="0"/>
        <v>1.2520000494675469E-3</v>
      </c>
      <c r="F27" s="52">
        <f t="shared" si="4"/>
        <v>0.64043209876543206</v>
      </c>
      <c r="H27" s="19">
        <v>10.695999999999998</v>
      </c>
      <c r="I27" s="140">
        <v>89.236999999999995</v>
      </c>
      <c r="J27" s="247">
        <f t="shared" si="5"/>
        <v>8.826579094062567E-4</v>
      </c>
      <c r="K27" s="215">
        <f t="shared" si="6"/>
        <v>8.0766090858571324E-3</v>
      </c>
      <c r="L27" s="52">
        <f t="shared" si="7"/>
        <v>7.3430254300673159</v>
      </c>
      <c r="N27" s="27">
        <f t="shared" si="16"/>
        <v>8.2530864197530853</v>
      </c>
      <c r="O27" s="152">
        <f t="shared" si="17"/>
        <v>41.97412982126059</v>
      </c>
      <c r="P27" s="52">
        <f t="shared" si="18"/>
        <v>4.0858706290532654</v>
      </c>
    </row>
    <row r="28" spans="1:16" ht="20.100000000000001" customHeight="1" x14ac:dyDescent="0.25">
      <c r="A28" s="8" t="s">
        <v>195</v>
      </c>
      <c r="B28" s="19">
        <v>128.66999999999999</v>
      </c>
      <c r="C28" s="140">
        <v>102.22</v>
      </c>
      <c r="D28" s="247">
        <f t="shared" si="3"/>
        <v>7.95283309248823E-3</v>
      </c>
      <c r="E28" s="215">
        <f t="shared" si="0"/>
        <v>6.0197293065179991E-3</v>
      </c>
      <c r="F28" s="52">
        <f t="shared" si="4"/>
        <v>-0.20556462267816888</v>
      </c>
      <c r="H28" s="19">
        <v>245.67699999999999</v>
      </c>
      <c r="I28" s="140">
        <v>87.907000000000011</v>
      </c>
      <c r="J28" s="247">
        <f t="shared" si="5"/>
        <v>2.027381705396419E-2</v>
      </c>
      <c r="K28" s="215">
        <f t="shared" si="6"/>
        <v>7.9562342403985235E-3</v>
      </c>
      <c r="L28" s="52">
        <f t="shared" si="7"/>
        <v>-0.64218465709040728</v>
      </c>
      <c r="N28" s="27">
        <f t="shared" ref="N28:N29" si="19">(H28/B28)*10</f>
        <v>19.093572705370327</v>
      </c>
      <c r="O28" s="152">
        <f t="shared" ref="O28:O29" si="20">(I28/C28)*10</f>
        <v>8.5997847779299565</v>
      </c>
      <c r="P28" s="52">
        <f t="shared" ref="P28:P29" si="21">(O28-N28)/N28</f>
        <v>-0.54959792435749077</v>
      </c>
    </row>
    <row r="29" spans="1:16" ht="20.100000000000001" customHeight="1" x14ac:dyDescent="0.25">
      <c r="A29" s="8" t="s">
        <v>171</v>
      </c>
      <c r="B29" s="19">
        <v>41.24</v>
      </c>
      <c r="C29" s="140">
        <v>110.5</v>
      </c>
      <c r="D29" s="247">
        <f t="shared" si="3"/>
        <v>2.5489611932401853E-3</v>
      </c>
      <c r="E29" s="215">
        <f t="shared" si="0"/>
        <v>6.5073379805345227E-3</v>
      </c>
      <c r="F29" s="52">
        <f t="shared" ref="F29:F32" si="22">(C29-B29)/B29</f>
        <v>1.6794374393792431</v>
      </c>
      <c r="H29" s="19">
        <v>35.914999999999999</v>
      </c>
      <c r="I29" s="140">
        <v>72.728999999999999</v>
      </c>
      <c r="J29" s="247">
        <f t="shared" si="5"/>
        <v>2.9637863515637355E-3</v>
      </c>
      <c r="K29" s="215">
        <f t="shared" si="6"/>
        <v>6.5825128837287599E-3</v>
      </c>
      <c r="L29" s="52">
        <f t="shared" ref="L29" si="23">(I29-H29)/H29</f>
        <v>1.0250313239593485</v>
      </c>
      <c r="N29" s="27">
        <f t="shared" si="19"/>
        <v>8.7087778855480114</v>
      </c>
      <c r="O29" s="152">
        <f t="shared" si="20"/>
        <v>6.5818099547511313</v>
      </c>
      <c r="P29" s="52">
        <f t="shared" si="21"/>
        <v>-0.2442326533929092</v>
      </c>
    </row>
    <row r="30" spans="1:16" ht="20.100000000000001" customHeight="1" x14ac:dyDescent="0.25">
      <c r="A30" s="8" t="s">
        <v>163</v>
      </c>
      <c r="B30" s="19">
        <v>108.05</v>
      </c>
      <c r="C30" s="140">
        <v>63.749999999999986</v>
      </c>
      <c r="D30" s="247">
        <f t="shared" si="3"/>
        <v>6.6783524958681376E-3</v>
      </c>
      <c r="E30" s="215">
        <f t="shared" si="0"/>
        <v>3.7542334503083774E-3</v>
      </c>
      <c r="F30" s="52">
        <f t="shared" si="22"/>
        <v>-0.40999537251272572</v>
      </c>
      <c r="H30" s="19">
        <v>103.96899999999999</v>
      </c>
      <c r="I30" s="140">
        <v>66.36099999999999</v>
      </c>
      <c r="J30" s="247">
        <f t="shared" si="5"/>
        <v>8.5797550657310314E-3</v>
      </c>
      <c r="K30" s="215">
        <f t="shared" si="6"/>
        <v>6.0061617439690386E-3</v>
      </c>
      <c r="L30" s="52">
        <f t="shared" ref="L30:L31" si="24">(I30-H30)/H30</f>
        <v>-0.36172320595562146</v>
      </c>
      <c r="N30" s="27">
        <f t="shared" ref="N30:N31" si="25">(H30/B30)*10</f>
        <v>9.6223044886626568</v>
      </c>
      <c r="O30" s="152">
        <f t="shared" ref="O30:O31" si="26">(I30/C30)*10</f>
        <v>10.40956862745098</v>
      </c>
      <c r="P30" s="52">
        <f t="shared" ref="P30:P31" si="27">(O30-N30)/N30</f>
        <v>8.1816589748942806E-2</v>
      </c>
    </row>
    <row r="31" spans="1:16" ht="20.100000000000001" customHeight="1" x14ac:dyDescent="0.25">
      <c r="A31" s="8" t="s">
        <v>166</v>
      </c>
      <c r="B31" s="19">
        <v>28.98</v>
      </c>
      <c r="C31" s="140">
        <v>26.589999999999996</v>
      </c>
      <c r="D31" s="247">
        <f t="shared" si="3"/>
        <v>1.7911953292943882E-3</v>
      </c>
      <c r="E31" s="215">
        <f t="shared" si="0"/>
        <v>1.565883410881565E-3</v>
      </c>
      <c r="F31" s="52">
        <f t="shared" si="22"/>
        <v>-8.2470669427191307E-2</v>
      </c>
      <c r="H31" s="19">
        <v>26.345999999999997</v>
      </c>
      <c r="I31" s="140">
        <v>58.969000000000001</v>
      </c>
      <c r="J31" s="247">
        <f t="shared" si="5"/>
        <v>2.1741310098370645E-3</v>
      </c>
      <c r="K31" s="215">
        <f t="shared" si="6"/>
        <v>5.3371310239464492E-3</v>
      </c>
      <c r="L31" s="52">
        <f t="shared" si="24"/>
        <v>1.2382524861459048</v>
      </c>
      <c r="N31" s="27">
        <f t="shared" si="25"/>
        <v>9.091097308488612</v>
      </c>
      <c r="O31" s="152">
        <f t="shared" si="26"/>
        <v>22.177134261000376</v>
      </c>
      <c r="P31" s="52">
        <f t="shared" si="27"/>
        <v>1.4394342628246828</v>
      </c>
    </row>
    <row r="32" spans="1:16" ht="20.100000000000001" customHeight="1" thickBot="1" x14ac:dyDescent="0.3">
      <c r="A32" s="8" t="s">
        <v>17</v>
      </c>
      <c r="B32" s="19">
        <f>B33-SUM(B7:B31)</f>
        <v>611.53000000000065</v>
      </c>
      <c r="C32" s="140">
        <f>C33-SUM(C7:C31)</f>
        <v>419.66999999999825</v>
      </c>
      <c r="D32" s="247">
        <f t="shared" si="3"/>
        <v>3.779743546319525E-2</v>
      </c>
      <c r="E32" s="215">
        <f t="shared" si="0"/>
        <v>2.4714339640641736E-2</v>
      </c>
      <c r="F32" s="52">
        <f t="shared" si="22"/>
        <v>-0.31373767435776201</v>
      </c>
      <c r="H32" s="19">
        <f>H33-SUM(H7:H31)</f>
        <v>634.94999999999709</v>
      </c>
      <c r="I32" s="140">
        <f>I33-SUM(I7:I31)</f>
        <v>384.64100000000326</v>
      </c>
      <c r="J32" s="247">
        <f t="shared" si="5"/>
        <v>5.2397498090641384E-2</v>
      </c>
      <c r="K32" s="215">
        <f t="shared" si="6"/>
        <v>3.4812857843643324E-2</v>
      </c>
      <c r="L32" s="52">
        <f t="shared" si="7"/>
        <v>-0.39421844239703124</v>
      </c>
      <c r="N32" s="27">
        <f t="shared" si="1"/>
        <v>10.382973852468339</v>
      </c>
      <c r="O32" s="152">
        <f t="shared" si="2"/>
        <v>9.1653203707676241</v>
      </c>
      <c r="P32" s="52">
        <f t="shared" si="8"/>
        <v>-0.11727405837694978</v>
      </c>
    </row>
    <row r="33" spans="1:16" ht="26.25" customHeight="1" thickBot="1" x14ac:dyDescent="0.3">
      <c r="A33" s="12" t="s">
        <v>18</v>
      </c>
      <c r="B33" s="17">
        <v>16179.139999999996</v>
      </c>
      <c r="C33" s="145">
        <v>16980.829999999994</v>
      </c>
      <c r="D33" s="243">
        <f>SUM(D7:D32)</f>
        <v>1.0000000000000002</v>
      </c>
      <c r="E33" s="244">
        <f>SUM(E7:E32)</f>
        <v>1</v>
      </c>
      <c r="F33" s="57">
        <f>(C33-B33)/B33</f>
        <v>4.9550841392064032E-2</v>
      </c>
      <c r="G33" s="1"/>
      <c r="H33" s="17">
        <v>12117.944999999996</v>
      </c>
      <c r="I33" s="145">
        <v>11048.82</v>
      </c>
      <c r="J33" s="243">
        <f>SUM(J7:J32)</f>
        <v>1</v>
      </c>
      <c r="K33" s="244">
        <f>SUM(K7:K32)</f>
        <v>1.0000000000000004</v>
      </c>
      <c r="L33" s="57">
        <f t="shared" si="7"/>
        <v>-8.8226592875276844E-2</v>
      </c>
      <c r="N33" s="29">
        <f t="shared" si="1"/>
        <v>7.4898573100918835</v>
      </c>
      <c r="O33" s="146">
        <f>(I33/C33)*10</f>
        <v>6.5066430792841121</v>
      </c>
      <c r="P33" s="57">
        <f t="shared" si="8"/>
        <v>-0.13127275862558582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8"/>
      <c r="D36" s="366" t="s">
        <v>104</v>
      </c>
      <c r="E36" s="358"/>
      <c r="F36" s="130" t="s">
        <v>0</v>
      </c>
      <c r="H36" s="375" t="s">
        <v>19</v>
      </c>
      <c r="I36" s="376"/>
      <c r="J36" s="366" t="s">
        <v>104</v>
      </c>
      <c r="K36" s="359"/>
      <c r="L36" s="130" t="s">
        <v>0</v>
      </c>
      <c r="N36" s="357" t="s">
        <v>22</v>
      </c>
      <c r="O36" s="358"/>
      <c r="P36" s="130" t="s">
        <v>0</v>
      </c>
    </row>
    <row r="37" spans="1:16" x14ac:dyDescent="0.25">
      <c r="A37" s="373"/>
      <c r="B37" s="367" t="str">
        <f>B5</f>
        <v>jan-set</v>
      </c>
      <c r="C37" s="361"/>
      <c r="D37" s="367" t="str">
        <f>B5</f>
        <v>jan-set</v>
      </c>
      <c r="E37" s="361"/>
      <c r="F37" s="131" t="str">
        <f>F5</f>
        <v>2024/2023</v>
      </c>
      <c r="H37" s="355" t="str">
        <f>B5</f>
        <v>jan-set</v>
      </c>
      <c r="I37" s="361"/>
      <c r="J37" s="367" t="str">
        <f>B5</f>
        <v>jan-set</v>
      </c>
      <c r="K37" s="356"/>
      <c r="L37" s="131" t="str">
        <f>L5</f>
        <v>2024/2023</v>
      </c>
      <c r="N37" s="355" t="str">
        <f>B5</f>
        <v>jan-set</v>
      </c>
      <c r="O37" s="356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155</v>
      </c>
      <c r="B39" s="39">
        <v>4787.0599999999995</v>
      </c>
      <c r="C39" s="147">
        <v>4589.6799999999994</v>
      </c>
      <c r="D39" s="247">
        <f t="shared" ref="D39:D55" si="28">B39/$B$62</f>
        <v>0.50532980616775436</v>
      </c>
      <c r="E39" s="246">
        <f t="shared" ref="E39:E55" si="29">C39/$C$62</f>
        <v>0.48144371855712054</v>
      </c>
      <c r="F39" s="52">
        <f>(C39-B39)/B39</f>
        <v>-4.1231987900715708E-2</v>
      </c>
      <c r="H39" s="39">
        <v>1753.6810000000005</v>
      </c>
      <c r="I39" s="147">
        <v>1655.0739999999998</v>
      </c>
      <c r="J39" s="247">
        <f t="shared" ref="J39:J61" si="30">H39/$H$62</f>
        <v>0.37391249282528838</v>
      </c>
      <c r="K39" s="246">
        <f t="shared" ref="K39:K61" si="31">I39/$I$62</f>
        <v>0.34519053248316656</v>
      </c>
      <c r="L39" s="52">
        <f>(I39-H39)/H39</f>
        <v>-5.6228584332042503E-2</v>
      </c>
      <c r="N39" s="27">
        <f t="shared" ref="N39:N62" si="32">(H39/B39)*10</f>
        <v>3.6633779396957644</v>
      </c>
      <c r="O39" s="151">
        <f t="shared" ref="O39:O62" si="33">(I39/C39)*10</f>
        <v>3.6060771121298218</v>
      </c>
      <c r="P39" s="61">
        <f t="shared" si="8"/>
        <v>-1.5641527712726599E-2</v>
      </c>
    </row>
    <row r="40" spans="1:16" ht="20.100000000000001" customHeight="1" x14ac:dyDescent="0.25">
      <c r="A40" s="38" t="s">
        <v>157</v>
      </c>
      <c r="B40" s="19">
        <v>1807.63</v>
      </c>
      <c r="C40" s="140">
        <v>1404.09</v>
      </c>
      <c r="D40" s="247">
        <f t="shared" si="28"/>
        <v>0.19081635022811871</v>
      </c>
      <c r="E40" s="215">
        <f t="shared" si="29"/>
        <v>0.14728484573845399</v>
      </c>
      <c r="F40" s="52">
        <f t="shared" ref="F40:F62" si="34">(C40-B40)/B40</f>
        <v>-0.22324258836155639</v>
      </c>
      <c r="H40" s="19">
        <v>855.90900000000011</v>
      </c>
      <c r="I40" s="140">
        <v>733.86099999999988</v>
      </c>
      <c r="J40" s="247">
        <f t="shared" si="30"/>
        <v>0.18249331994906698</v>
      </c>
      <c r="K40" s="215">
        <f t="shared" si="31"/>
        <v>0.15305772996169906</v>
      </c>
      <c r="L40" s="52">
        <f t="shared" ref="L40:L62" si="35">(I40-H40)/H40</f>
        <v>-0.1425945982575253</v>
      </c>
      <c r="N40" s="27">
        <f t="shared" si="32"/>
        <v>4.734978950338288</v>
      </c>
      <c r="O40" s="152">
        <f t="shared" si="33"/>
        <v>5.2265951612788353</v>
      </c>
      <c r="P40" s="52">
        <f t="shared" si="8"/>
        <v>0.10382648288339784</v>
      </c>
    </row>
    <row r="41" spans="1:16" ht="20.100000000000001" customHeight="1" x14ac:dyDescent="0.25">
      <c r="A41" s="38" t="s">
        <v>158</v>
      </c>
      <c r="B41" s="19">
        <v>963.78</v>
      </c>
      <c r="C41" s="140">
        <v>1109.9000000000001</v>
      </c>
      <c r="D41" s="247">
        <f t="shared" si="28"/>
        <v>0.1017381776264259</v>
      </c>
      <c r="E41" s="215">
        <f t="shared" si="29"/>
        <v>0.11642519374478139</v>
      </c>
      <c r="F41" s="52">
        <f t="shared" si="34"/>
        <v>0.15161136358920099</v>
      </c>
      <c r="H41" s="19">
        <v>674.38600000000008</v>
      </c>
      <c r="I41" s="140">
        <v>732.37</v>
      </c>
      <c r="J41" s="247">
        <f t="shared" si="30"/>
        <v>0.14378974875503292</v>
      </c>
      <c r="K41" s="215">
        <f t="shared" si="31"/>
        <v>0.15274675952537273</v>
      </c>
      <c r="L41" s="52">
        <f t="shared" si="35"/>
        <v>8.5980432571257287E-2</v>
      </c>
      <c r="N41" s="27">
        <f t="shared" si="32"/>
        <v>6.9973022889041081</v>
      </c>
      <c r="O41" s="152">
        <f t="shared" si="33"/>
        <v>6.5985223894044509</v>
      </c>
      <c r="P41" s="52">
        <f t="shared" si="8"/>
        <v>-5.6990520494164996E-2</v>
      </c>
    </row>
    <row r="42" spans="1:16" ht="20.100000000000001" customHeight="1" x14ac:dyDescent="0.25">
      <c r="A42" s="38" t="s">
        <v>162</v>
      </c>
      <c r="B42" s="19">
        <v>444.13000000000005</v>
      </c>
      <c r="C42" s="140">
        <v>756.57</v>
      </c>
      <c r="D42" s="247">
        <f t="shared" si="28"/>
        <v>4.688308206149177E-2</v>
      </c>
      <c r="E42" s="215">
        <f t="shared" si="29"/>
        <v>7.9361932454715969E-2</v>
      </c>
      <c r="F42" s="52">
        <f t="shared" si="34"/>
        <v>0.7034877175601737</v>
      </c>
      <c r="H42" s="19">
        <v>274.74600000000004</v>
      </c>
      <c r="I42" s="140">
        <v>435.73199999999997</v>
      </c>
      <c r="J42" s="247">
        <f t="shared" si="30"/>
        <v>5.8580187476386339E-2</v>
      </c>
      <c r="K42" s="215">
        <f t="shared" si="31"/>
        <v>9.0878450812444125E-2</v>
      </c>
      <c r="L42" s="52">
        <f t="shared" si="35"/>
        <v>0.58594483632154759</v>
      </c>
      <c r="N42" s="27">
        <f t="shared" si="32"/>
        <v>6.186161709409407</v>
      </c>
      <c r="O42" s="152">
        <f t="shared" si="33"/>
        <v>5.7593084579087179</v>
      </c>
      <c r="P42" s="52">
        <f t="shared" si="8"/>
        <v>-6.9001308331695835E-2</v>
      </c>
    </row>
    <row r="43" spans="1:16" ht="20.100000000000001" customHeight="1" x14ac:dyDescent="0.25">
      <c r="A43" s="38" t="s">
        <v>159</v>
      </c>
      <c r="B43" s="19">
        <v>313.66000000000003</v>
      </c>
      <c r="C43" s="140">
        <v>461.55</v>
      </c>
      <c r="D43" s="247">
        <f t="shared" si="28"/>
        <v>3.3110457567395828E-2</v>
      </c>
      <c r="E43" s="215">
        <f t="shared" si="29"/>
        <v>4.8415215940989138E-2</v>
      </c>
      <c r="F43" s="52">
        <f t="shared" si="34"/>
        <v>0.47149780016578452</v>
      </c>
      <c r="H43" s="19">
        <v>205.66900000000001</v>
      </c>
      <c r="I43" s="140">
        <v>296.79900000000004</v>
      </c>
      <c r="J43" s="247">
        <f t="shared" si="30"/>
        <v>4.3851879838399471E-2</v>
      </c>
      <c r="K43" s="215">
        <f t="shared" si="31"/>
        <v>6.1901887680231443E-2</v>
      </c>
      <c r="L43" s="52">
        <f t="shared" si="35"/>
        <v>0.44309059702726233</v>
      </c>
      <c r="N43" s="27">
        <f t="shared" si="32"/>
        <v>6.5570681629790215</v>
      </c>
      <c r="O43" s="152">
        <f t="shared" si="33"/>
        <v>6.4304842378940528</v>
      </c>
      <c r="P43" s="52">
        <f t="shared" si="8"/>
        <v>-1.9304957938314136E-2</v>
      </c>
    </row>
    <row r="44" spans="1:16" ht="20.100000000000001" customHeight="1" x14ac:dyDescent="0.25">
      <c r="A44" s="38" t="s">
        <v>160</v>
      </c>
      <c r="B44" s="19">
        <v>194.46</v>
      </c>
      <c r="C44" s="140">
        <v>280.97999999999996</v>
      </c>
      <c r="D44" s="247">
        <f t="shared" si="28"/>
        <v>2.0527512524886157E-2</v>
      </c>
      <c r="E44" s="215">
        <f t="shared" si="29"/>
        <v>2.9473962463653181E-2</v>
      </c>
      <c r="F44" s="52">
        <f t="shared" si="34"/>
        <v>0.44492440604751593</v>
      </c>
      <c r="H44" s="19">
        <v>156.381</v>
      </c>
      <c r="I44" s="140">
        <v>215.684</v>
      </c>
      <c r="J44" s="247">
        <f t="shared" si="30"/>
        <v>3.3342899615443976E-2</v>
      </c>
      <c r="K44" s="215">
        <f t="shared" si="31"/>
        <v>4.4984136545012071E-2</v>
      </c>
      <c r="L44" s="52">
        <f t="shared" si="35"/>
        <v>0.37922126089486574</v>
      </c>
      <c r="N44" s="27">
        <f t="shared" si="32"/>
        <v>8.0418080839247139</v>
      </c>
      <c r="O44" s="152">
        <f t="shared" si="33"/>
        <v>7.6761335326357756</v>
      </c>
      <c r="P44" s="52">
        <f t="shared" si="8"/>
        <v>-4.5471683416557607E-2</v>
      </c>
    </row>
    <row r="45" spans="1:16" ht="20.100000000000001" customHeight="1" x14ac:dyDescent="0.25">
      <c r="A45" s="38" t="s">
        <v>156</v>
      </c>
      <c r="B45" s="19">
        <v>182.88</v>
      </c>
      <c r="C45" s="140">
        <v>265.57</v>
      </c>
      <c r="D45" s="247">
        <f t="shared" si="28"/>
        <v>1.9305108971259796E-2</v>
      </c>
      <c r="E45" s="215">
        <f t="shared" si="29"/>
        <v>2.7857499506984042E-2</v>
      </c>
      <c r="F45" s="52">
        <f t="shared" si="34"/>
        <v>0.45215441819772528</v>
      </c>
      <c r="H45" s="19">
        <v>147.78300000000002</v>
      </c>
      <c r="I45" s="140">
        <v>168.95400000000001</v>
      </c>
      <c r="J45" s="247">
        <f t="shared" si="30"/>
        <v>3.1509670189275918E-2</v>
      </c>
      <c r="K45" s="215">
        <f t="shared" si="31"/>
        <v>3.5237893426614722E-2</v>
      </c>
      <c r="L45" s="52">
        <f t="shared" si="35"/>
        <v>0.14325734353748396</v>
      </c>
      <c r="N45" s="27">
        <f t="shared" si="32"/>
        <v>8.0808727034120746</v>
      </c>
      <c r="O45" s="152">
        <f t="shared" si="33"/>
        <v>6.36193847196596</v>
      </c>
      <c r="P45" s="52">
        <f t="shared" si="8"/>
        <v>-0.21271641003827599</v>
      </c>
    </row>
    <row r="46" spans="1:16" ht="20.100000000000001" customHeight="1" x14ac:dyDescent="0.25">
      <c r="A46" s="38" t="s">
        <v>161</v>
      </c>
      <c r="B46" s="19">
        <v>73.34</v>
      </c>
      <c r="C46" s="140">
        <v>91.029999999999987</v>
      </c>
      <c r="D46" s="247">
        <f t="shared" si="28"/>
        <v>7.7418891729669386E-3</v>
      </c>
      <c r="E46" s="215">
        <f t="shared" si="29"/>
        <v>9.5487750126925369E-3</v>
      </c>
      <c r="F46" s="52">
        <f t="shared" si="34"/>
        <v>0.24120534496863899</v>
      </c>
      <c r="H46" s="19">
        <v>108.95200000000001</v>
      </c>
      <c r="I46" s="140">
        <v>109.44800000000001</v>
      </c>
      <c r="J46" s="247">
        <f t="shared" si="30"/>
        <v>2.323028755988165E-2</v>
      </c>
      <c r="K46" s="215">
        <f t="shared" si="31"/>
        <v>2.2827023685477277E-2</v>
      </c>
      <c r="L46" s="52">
        <f t="shared" si="35"/>
        <v>4.5524634701519483E-3</v>
      </c>
      <c r="N46" s="27">
        <f t="shared" si="32"/>
        <v>14.855740387237525</v>
      </c>
      <c r="O46" s="152">
        <f t="shared" si="33"/>
        <v>12.023289025595961</v>
      </c>
      <c r="P46" s="52">
        <f t="shared" si="8"/>
        <v>-0.1906637628155447</v>
      </c>
    </row>
    <row r="47" spans="1:16" ht="20.100000000000001" customHeight="1" x14ac:dyDescent="0.25">
      <c r="A47" s="38" t="s">
        <v>169</v>
      </c>
      <c r="B47" s="19">
        <v>169.21</v>
      </c>
      <c r="C47" s="140">
        <v>176.67000000000002</v>
      </c>
      <c r="D47" s="247">
        <f t="shared" si="28"/>
        <v>1.7862081632911586E-2</v>
      </c>
      <c r="E47" s="215">
        <f t="shared" si="29"/>
        <v>1.8532155130093278E-2</v>
      </c>
      <c r="F47" s="52">
        <f t="shared" si="34"/>
        <v>4.4087228887181654E-2</v>
      </c>
      <c r="H47" s="19">
        <v>92.470000000000027</v>
      </c>
      <c r="I47" s="140">
        <v>89.357999999999976</v>
      </c>
      <c r="J47" s="247">
        <f t="shared" si="30"/>
        <v>1.9716064786899339E-2</v>
      </c>
      <c r="K47" s="215">
        <f t="shared" si="31"/>
        <v>1.8636952548122195E-2</v>
      </c>
      <c r="L47" s="52">
        <f t="shared" si="35"/>
        <v>-3.365415810533201E-2</v>
      </c>
      <c r="N47" s="27">
        <f t="shared" si="32"/>
        <v>5.464807044500918</v>
      </c>
      <c r="O47" s="152">
        <f t="shared" si="33"/>
        <v>5.0579045678383405</v>
      </c>
      <c r="P47" s="52">
        <f t="shared" si="8"/>
        <v>-7.4458708852681646E-2</v>
      </c>
    </row>
    <row r="48" spans="1:16" ht="20.100000000000001" customHeight="1" x14ac:dyDescent="0.25">
      <c r="A48" s="38" t="s">
        <v>171</v>
      </c>
      <c r="B48" s="19">
        <v>41.24</v>
      </c>
      <c r="C48" s="140">
        <v>110.5</v>
      </c>
      <c r="D48" s="247">
        <f t="shared" si="28"/>
        <v>4.3533611875259956E-3</v>
      </c>
      <c r="E48" s="215">
        <f t="shared" si="29"/>
        <v>1.1591119838542519E-2</v>
      </c>
      <c r="F48" s="52">
        <f t="shared" ref="F48:F61" si="36">(C48-B48)/B48</f>
        <v>1.6794374393792431</v>
      </c>
      <c r="H48" s="19">
        <v>35.914999999999999</v>
      </c>
      <c r="I48" s="140">
        <v>72.728999999999999</v>
      </c>
      <c r="J48" s="247">
        <f t="shared" si="30"/>
        <v>7.6576453641342005E-3</v>
      </c>
      <c r="K48" s="215">
        <f t="shared" si="31"/>
        <v>1.5168724925271151E-2</v>
      </c>
      <c r="L48" s="52">
        <f t="shared" ref="L48:L61" si="37">(I48-H48)/H48</f>
        <v>1.0250313239593485</v>
      </c>
      <c r="N48" s="27">
        <f t="shared" ref="N48:N51" si="38">(H48/B48)*10</f>
        <v>8.7087778855480114</v>
      </c>
      <c r="O48" s="152">
        <f t="shared" ref="O48:O51" si="39">(I48/C48)*10</f>
        <v>6.5818099547511313</v>
      </c>
      <c r="P48" s="52">
        <f t="shared" ref="P48:P51" si="40">(O48-N48)/N48</f>
        <v>-0.2442326533929092</v>
      </c>
    </row>
    <row r="49" spans="1:16" ht="20.100000000000001" customHeight="1" x14ac:dyDescent="0.25">
      <c r="A49" s="38" t="s">
        <v>163</v>
      </c>
      <c r="B49" s="19">
        <v>108.05</v>
      </c>
      <c r="C49" s="140">
        <v>63.749999999999986</v>
      </c>
      <c r="D49" s="247">
        <f t="shared" si="28"/>
        <v>1.1405932985261489E-2</v>
      </c>
      <c r="E49" s="215">
        <f t="shared" si="29"/>
        <v>6.6871845222360674E-3</v>
      </c>
      <c r="F49" s="52">
        <f t="shared" si="36"/>
        <v>-0.40999537251272572</v>
      </c>
      <c r="H49" s="19">
        <v>103.96899999999999</v>
      </c>
      <c r="I49" s="140">
        <v>66.36099999999999</v>
      </c>
      <c r="J49" s="247">
        <f t="shared" si="30"/>
        <v>2.2167833241366244E-2</v>
      </c>
      <c r="K49" s="215">
        <f t="shared" si="31"/>
        <v>1.3840582914187169E-2</v>
      </c>
      <c r="L49" s="52">
        <f t="shared" si="37"/>
        <v>-0.36172320595562146</v>
      </c>
      <c r="N49" s="27">
        <f t="shared" si="38"/>
        <v>9.6223044886626568</v>
      </c>
      <c r="O49" s="152">
        <f t="shared" si="39"/>
        <v>10.40956862745098</v>
      </c>
      <c r="P49" s="52">
        <f t="shared" si="40"/>
        <v>8.1816589748942806E-2</v>
      </c>
    </row>
    <row r="50" spans="1:16" ht="20.100000000000001" customHeight="1" x14ac:dyDescent="0.25">
      <c r="A50" s="38" t="s">
        <v>166</v>
      </c>
      <c r="B50" s="19">
        <v>28.98</v>
      </c>
      <c r="C50" s="140">
        <v>26.589999999999996</v>
      </c>
      <c r="D50" s="247">
        <f t="shared" si="28"/>
        <v>3.0591757326504207E-3</v>
      </c>
      <c r="E50" s="215">
        <f t="shared" si="29"/>
        <v>2.7892115520981495E-3</v>
      </c>
      <c r="F50" s="52">
        <f t="shared" si="36"/>
        <v>-8.2470669427191307E-2</v>
      </c>
      <c r="H50" s="19">
        <v>26.345999999999997</v>
      </c>
      <c r="I50" s="140">
        <v>58.969000000000001</v>
      </c>
      <c r="J50" s="247">
        <f t="shared" si="30"/>
        <v>5.6173833986768651E-3</v>
      </c>
      <c r="K50" s="215">
        <f t="shared" si="31"/>
        <v>1.2298870328456524E-2</v>
      </c>
      <c r="L50" s="52">
        <f t="shared" si="37"/>
        <v>1.2382524861459048</v>
      </c>
      <c r="N50" s="27">
        <f t="shared" si="38"/>
        <v>9.091097308488612</v>
      </c>
      <c r="O50" s="152">
        <f t="shared" si="39"/>
        <v>22.177134261000376</v>
      </c>
      <c r="P50" s="52">
        <f t="shared" si="40"/>
        <v>1.4394342628246828</v>
      </c>
    </row>
    <row r="51" spans="1:16" ht="20.100000000000001" customHeight="1" x14ac:dyDescent="0.25">
      <c r="A51" s="38" t="s">
        <v>164</v>
      </c>
      <c r="B51" s="19">
        <v>65.11</v>
      </c>
      <c r="C51" s="140">
        <v>71.069999999999993</v>
      </c>
      <c r="D51" s="247">
        <f t="shared" si="28"/>
        <v>6.8731170446124533E-3</v>
      </c>
      <c r="E51" s="215">
        <f t="shared" si="29"/>
        <v>7.4550306509069391E-3</v>
      </c>
      <c r="F51" s="52">
        <f t="shared" si="36"/>
        <v>9.1537398249116789E-2</v>
      </c>
      <c r="H51" s="19">
        <v>51.841000000000008</v>
      </c>
      <c r="I51" s="140">
        <v>57.23</v>
      </c>
      <c r="J51" s="247">
        <f t="shared" si="30"/>
        <v>1.1053320153754174E-2</v>
      </c>
      <c r="K51" s="215">
        <f t="shared" si="31"/>
        <v>1.193617576858293E-2</v>
      </c>
      <c r="L51" s="52">
        <f t="shared" si="37"/>
        <v>0.10395247005266078</v>
      </c>
      <c r="N51" s="27">
        <f t="shared" si="38"/>
        <v>7.9620641990477665</v>
      </c>
      <c r="O51" s="152">
        <f t="shared" si="39"/>
        <v>8.0526241733502175</v>
      </c>
      <c r="P51" s="52">
        <f t="shared" si="40"/>
        <v>1.1373931688880583E-2</v>
      </c>
    </row>
    <row r="52" spans="1:16" ht="20.100000000000001" customHeight="1" x14ac:dyDescent="0.25">
      <c r="A52" s="38" t="s">
        <v>165</v>
      </c>
      <c r="B52" s="19">
        <v>55.599999999999994</v>
      </c>
      <c r="C52" s="140">
        <v>60.709999999999994</v>
      </c>
      <c r="D52" s="247">
        <f t="shared" si="28"/>
        <v>5.8692260433182673E-3</v>
      </c>
      <c r="E52" s="215">
        <f t="shared" si="29"/>
        <v>6.3682976054110071E-3</v>
      </c>
      <c r="F52" s="52">
        <f t="shared" si="36"/>
        <v>9.1906474820143885E-2</v>
      </c>
      <c r="H52" s="19">
        <v>38.605000000000004</v>
      </c>
      <c r="I52" s="140">
        <v>33.954999999999998</v>
      </c>
      <c r="J52" s="247">
        <f t="shared" si="30"/>
        <v>8.2311958591786399E-3</v>
      </c>
      <c r="K52" s="215">
        <f t="shared" si="31"/>
        <v>7.0818250606715597E-3</v>
      </c>
      <c r="L52" s="52">
        <f t="shared" si="37"/>
        <v>-0.12045071881880599</v>
      </c>
      <c r="N52" s="27">
        <f t="shared" si="32"/>
        <v>6.9433453237410081</v>
      </c>
      <c r="O52" s="152">
        <f t="shared" si="33"/>
        <v>5.592983034096525</v>
      </c>
      <c r="P52" s="52">
        <f t="shared" si="8"/>
        <v>-0.19448295118309353</v>
      </c>
    </row>
    <row r="53" spans="1:16" ht="20.100000000000001" customHeight="1" x14ac:dyDescent="0.25">
      <c r="A53" s="38" t="s">
        <v>170</v>
      </c>
      <c r="B53" s="19">
        <v>129.82</v>
      </c>
      <c r="C53" s="140">
        <v>5.7299999999999995</v>
      </c>
      <c r="D53" s="247">
        <f t="shared" si="28"/>
        <v>1.3704009441431249E-2</v>
      </c>
      <c r="E53" s="215">
        <f t="shared" si="29"/>
        <v>6.010598794103948E-4</v>
      </c>
      <c r="F53" s="52">
        <f t="shared" si="36"/>
        <v>-0.95586196271760893</v>
      </c>
      <c r="H53" s="19">
        <v>55.225000000000001</v>
      </c>
      <c r="I53" s="140">
        <v>14.153000000000002</v>
      </c>
      <c r="J53" s="247">
        <f t="shared" si="30"/>
        <v>1.1774842412204127E-2</v>
      </c>
      <c r="K53" s="215">
        <f t="shared" si="31"/>
        <v>2.9518206474358597E-3</v>
      </c>
      <c r="L53" s="52">
        <f t="shared" si="37"/>
        <v>-0.74372114078768681</v>
      </c>
      <c r="N53" s="27">
        <f t="shared" ref="N53" si="41">(H53/B53)*10</f>
        <v>4.2539670312740725</v>
      </c>
      <c r="O53" s="152">
        <f t="shared" ref="O53" si="42">(I53/C53)*10</f>
        <v>24.699825479930198</v>
      </c>
      <c r="P53" s="52">
        <f t="shared" ref="P53" si="43">(O53-N53)/N53</f>
        <v>4.8063039272150974</v>
      </c>
    </row>
    <row r="54" spans="1:16" ht="20.100000000000001" customHeight="1" x14ac:dyDescent="0.25">
      <c r="A54" s="38" t="s">
        <v>230</v>
      </c>
      <c r="B54" s="19">
        <v>3.89</v>
      </c>
      <c r="C54" s="140">
        <v>11.2</v>
      </c>
      <c r="D54" s="247">
        <f t="shared" si="28"/>
        <v>4.1063469979331048E-4</v>
      </c>
      <c r="E54" s="215">
        <f t="shared" si="29"/>
        <v>1.174846535671278E-3</v>
      </c>
      <c r="F54" s="52">
        <f t="shared" si="36"/>
        <v>1.8791773778920304</v>
      </c>
      <c r="H54" s="19">
        <v>3.766</v>
      </c>
      <c r="I54" s="140">
        <v>10.446999999999999</v>
      </c>
      <c r="J54" s="247">
        <f t="shared" si="30"/>
        <v>8.0297069306221349E-4</v>
      </c>
      <c r="K54" s="215">
        <f t="shared" si="31"/>
        <v>2.1788787044275007E-3</v>
      </c>
      <c r="L54" s="52">
        <f t="shared" ref="L54:L59" si="44">(I54-H54)/H54</f>
        <v>1.7740308019118425</v>
      </c>
      <c r="N54" s="27">
        <f t="shared" ref="N54:N59" si="45">(H54/B54)*10</f>
        <v>9.6812339331619537</v>
      </c>
      <c r="O54" s="152">
        <f t="shared" ref="O54:O59" si="46">(I54/C54)*10</f>
        <v>9.3276785714285708</v>
      </c>
      <c r="P54" s="52">
        <f t="shared" ref="P54:P59" si="47">(O54-N54)/N54</f>
        <v>-3.6519658978833226E-2</v>
      </c>
    </row>
    <row r="55" spans="1:16" ht="20.100000000000001" customHeight="1" x14ac:dyDescent="0.25">
      <c r="A55" s="38" t="s">
        <v>214</v>
      </c>
      <c r="B55" s="19">
        <v>4.41</v>
      </c>
      <c r="C55" s="140">
        <v>9.0799999999999983</v>
      </c>
      <c r="D55" s="247">
        <f t="shared" si="28"/>
        <v>4.6552674192506404E-4</v>
      </c>
      <c r="E55" s="215">
        <f t="shared" si="29"/>
        <v>9.5246486999064298E-4</v>
      </c>
      <c r="F55" s="52">
        <f t="shared" si="36"/>
        <v>1.0589569160997727</v>
      </c>
      <c r="H55" s="19">
        <v>5.3779999999999992</v>
      </c>
      <c r="I55" s="140">
        <v>9.9239999999999995</v>
      </c>
      <c r="J55" s="247">
        <f t="shared" si="30"/>
        <v>1.1466745584940478E-3</v>
      </c>
      <c r="K55" s="215">
        <f t="shared" si="31"/>
        <v>2.0697992019468284E-3</v>
      </c>
      <c r="L55" s="52">
        <f t="shared" si="44"/>
        <v>0.84529564894012665</v>
      </c>
      <c r="N55" s="27">
        <f t="shared" si="45"/>
        <v>12.195011337868477</v>
      </c>
      <c r="O55" s="152">
        <f t="shared" si="46"/>
        <v>10.929515418502206</v>
      </c>
      <c r="P55" s="52">
        <f t="shared" si="47"/>
        <v>-0.10377160662709668</v>
      </c>
    </row>
    <row r="56" spans="1:16" ht="20.100000000000001" customHeight="1" x14ac:dyDescent="0.25">
      <c r="A56" s="38" t="s">
        <v>168</v>
      </c>
      <c r="B56" s="19">
        <v>76.61999999999999</v>
      </c>
      <c r="C56" s="140">
        <v>8.9599999999999991</v>
      </c>
      <c r="D56" s="247">
        <f t="shared" ref="D56:D57" si="48">B56/$B$62</f>
        <v>8.0881312848749207E-3</v>
      </c>
      <c r="E56" s="215">
        <f t="shared" ref="E56:E57" si="49">C56/$C$62</f>
        <v>9.398772285370223E-4</v>
      </c>
      <c r="F56" s="52">
        <f t="shared" si="36"/>
        <v>-0.88305925345862701</v>
      </c>
      <c r="H56" s="19">
        <v>64.347999999999999</v>
      </c>
      <c r="I56" s="140">
        <v>9.7309999999999999</v>
      </c>
      <c r="J56" s="247">
        <f t="shared" si="30"/>
        <v>1.3720010132014689E-2</v>
      </c>
      <c r="K56" s="215">
        <f t="shared" si="31"/>
        <v>2.0295461541862746E-3</v>
      </c>
      <c r="L56" s="52">
        <f t="shared" si="44"/>
        <v>-0.84877540871511159</v>
      </c>
      <c r="N56" s="27">
        <f t="shared" ref="N56:N57" si="50">(H56/B56)*10</f>
        <v>8.3983294179065524</v>
      </c>
      <c r="O56" s="152">
        <f t="shared" ref="O56:O57" si="51">(I56/C56)*10</f>
        <v>10.860491071428573</v>
      </c>
      <c r="P56" s="52">
        <f t="shared" ref="P56:P57" si="52">(O56-N56)/N56</f>
        <v>0.29317278842055261</v>
      </c>
    </row>
    <row r="57" spans="1:16" ht="20.100000000000001" customHeight="1" x14ac:dyDescent="0.25">
      <c r="A57" s="38" t="s">
        <v>172</v>
      </c>
      <c r="B57" s="19">
        <v>10.35</v>
      </c>
      <c r="C57" s="140">
        <v>17.669999999999998</v>
      </c>
      <c r="D57" s="247">
        <f t="shared" si="48"/>
        <v>1.0925627616608646E-3</v>
      </c>
      <c r="E57" s="215">
        <f t="shared" si="49"/>
        <v>1.8535302040456679E-3</v>
      </c>
      <c r="F57" s="52">
        <f t="shared" si="36"/>
        <v>0.70724637681159408</v>
      </c>
      <c r="H57" s="19">
        <v>11.742000000000003</v>
      </c>
      <c r="I57" s="140">
        <v>8.6209999999999987</v>
      </c>
      <c r="J57" s="247">
        <f t="shared" si="30"/>
        <v>2.5035798932385857E-3</v>
      </c>
      <c r="K57" s="215">
        <f t="shared" si="31"/>
        <v>1.7980389883095131E-3</v>
      </c>
      <c r="L57" s="52">
        <f t="shared" si="44"/>
        <v>-0.26579799012093369</v>
      </c>
      <c r="N57" s="27">
        <f t="shared" si="50"/>
        <v>11.344927536231888</v>
      </c>
      <c r="O57" s="152">
        <f t="shared" si="51"/>
        <v>4.8788907753254103</v>
      </c>
      <c r="P57" s="52">
        <f t="shared" si="52"/>
        <v>-0.56994958674316143</v>
      </c>
    </row>
    <row r="58" spans="1:16" ht="20.100000000000001" customHeight="1" x14ac:dyDescent="0.25">
      <c r="A58" s="38" t="s">
        <v>176</v>
      </c>
      <c r="B58" s="19">
        <v>2.34</v>
      </c>
      <c r="C58" s="140">
        <v>0.59</v>
      </c>
      <c r="D58" s="247">
        <f>B58/$B$62</f>
        <v>2.4701418959289113E-4</v>
      </c>
      <c r="E58" s="215">
        <f>C58/$C$62</f>
        <v>6.1889237146969098E-5</v>
      </c>
      <c r="F58" s="52">
        <f t="shared" si="36"/>
        <v>-0.74786324786324787</v>
      </c>
      <c r="H58" s="19">
        <v>1.585</v>
      </c>
      <c r="I58" s="140">
        <v>3.9279999999999999</v>
      </c>
      <c r="J58" s="247">
        <f t="shared" si="30"/>
        <v>3.3794703890164857E-4</v>
      </c>
      <c r="K58" s="215">
        <f t="shared" si="31"/>
        <v>8.1924337618371047E-4</v>
      </c>
      <c r="L58" s="52">
        <f t="shared" si="44"/>
        <v>1.4782334384858045</v>
      </c>
      <c r="N58" s="27">
        <f t="shared" si="45"/>
        <v>6.7735042735042743</v>
      </c>
      <c r="O58" s="152">
        <f t="shared" si="46"/>
        <v>66.576271186440678</v>
      </c>
      <c r="P58" s="52">
        <f t="shared" si="47"/>
        <v>8.8289258407742057</v>
      </c>
    </row>
    <row r="59" spans="1:16" ht="20.100000000000001" customHeight="1" x14ac:dyDescent="0.25">
      <c r="A59" s="38" t="s">
        <v>173</v>
      </c>
      <c r="B59" s="19">
        <v>2.1800000000000002</v>
      </c>
      <c r="C59" s="140">
        <v>3.56</v>
      </c>
      <c r="D59" s="247">
        <f>B59/$B$62</f>
        <v>2.301243304754285E-4</v>
      </c>
      <c r="E59" s="215">
        <f>C59/$C$62</f>
        <v>3.7343336312408478E-4</v>
      </c>
      <c r="F59" s="52">
        <f t="shared" si="36"/>
        <v>0.63302752293577969</v>
      </c>
      <c r="H59" s="19">
        <v>1.8510000000000002</v>
      </c>
      <c r="I59" s="140">
        <v>3.7940000000000005</v>
      </c>
      <c r="J59" s="247">
        <f t="shared" si="30"/>
        <v>3.9466244101384957E-4</v>
      </c>
      <c r="K59" s="215">
        <f t="shared" si="31"/>
        <v>7.9129566426705653E-4</v>
      </c>
      <c r="L59" s="52">
        <f t="shared" si="44"/>
        <v>1.0497028633171259</v>
      </c>
      <c r="N59" s="27">
        <f t="shared" si="45"/>
        <v>8.4908256880733948</v>
      </c>
      <c r="O59" s="152">
        <f t="shared" si="46"/>
        <v>10.657303370786517</v>
      </c>
      <c r="P59" s="52">
        <f t="shared" si="47"/>
        <v>0.25515512416610514</v>
      </c>
    </row>
    <row r="60" spans="1:16" ht="20.100000000000001" customHeight="1" x14ac:dyDescent="0.25">
      <c r="A60" s="38" t="s">
        <v>215</v>
      </c>
      <c r="B60" s="19">
        <v>3.8999999999999995</v>
      </c>
      <c r="C60" s="140">
        <v>3.92</v>
      </c>
      <c r="D60" s="247">
        <f>B60/$B$62</f>
        <v>4.1169031598815181E-4</v>
      </c>
      <c r="E60" s="215">
        <f>C60/$C$62</f>
        <v>4.1119628748494726E-4</v>
      </c>
      <c r="F60" s="52">
        <f t="shared" si="36"/>
        <v>5.128205128205247E-3</v>
      </c>
      <c r="H60" s="19">
        <v>11.16</v>
      </c>
      <c r="I60" s="140">
        <v>3.6749999999999998</v>
      </c>
      <c r="J60" s="247">
        <f t="shared" si="30"/>
        <v>2.3794882991434686E-3</v>
      </c>
      <c r="K60" s="215">
        <f t="shared" si="31"/>
        <v>7.6647642756495315E-4</v>
      </c>
      <c r="L60" s="52">
        <f t="shared" si="37"/>
        <v>-0.67069892473118287</v>
      </c>
      <c r="N60" s="27">
        <f t="shared" ref="N60:N61" si="53">(H60/B60)*10</f>
        <v>28.61538461538462</v>
      </c>
      <c r="O60" s="152">
        <f t="shared" ref="O60:O61" si="54">(I60/C60)*10</f>
        <v>9.375</v>
      </c>
      <c r="P60" s="52">
        <f t="shared" ref="P60:P61" si="55">(O60-N60)/N60</f>
        <v>-0.67237903225806461</v>
      </c>
    </row>
    <row r="61" spans="1:16" ht="20.100000000000001" customHeight="1" thickBot="1" x14ac:dyDescent="0.3">
      <c r="A61" s="8" t="s">
        <v>17</v>
      </c>
      <c r="B61" s="19">
        <f>B62-SUM(B39:B60)</f>
        <v>4.5</v>
      </c>
      <c r="C61" s="140">
        <f>C62-SUM(C39:C60)</f>
        <v>3.7900000000026921</v>
      </c>
      <c r="D61" s="247">
        <f>B61/$B$62</f>
        <v>4.7502728767863676E-4</v>
      </c>
      <c r="E61" s="215">
        <f>C61/$C$62</f>
        <v>3.9755967591047377E-4</v>
      </c>
      <c r="F61" s="52">
        <f t="shared" si="36"/>
        <v>-0.15777777777717952</v>
      </c>
      <c r="H61" s="19">
        <f>H62-SUM(H39:H60)</f>
        <v>8.3760000000020227</v>
      </c>
      <c r="I61" s="140">
        <f>I62-SUM(I39:I60)</f>
        <v>3.8710000000019136</v>
      </c>
      <c r="J61" s="247">
        <f t="shared" si="30"/>
        <v>1.7858955191425185E-3</v>
      </c>
      <c r="K61" s="215">
        <f t="shared" si="31"/>
        <v>8.0735517036881644E-4</v>
      </c>
      <c r="L61" s="52">
        <f t="shared" si="37"/>
        <v>-0.53784622731602449</v>
      </c>
      <c r="N61" s="27">
        <f t="shared" si="53"/>
        <v>18.613333333337827</v>
      </c>
      <c r="O61" s="152">
        <f t="shared" si="54"/>
        <v>10.213720316620485</v>
      </c>
      <c r="P61" s="52">
        <f t="shared" si="55"/>
        <v>-0.45126860763155341</v>
      </c>
    </row>
    <row r="62" spans="1:16" ht="26.25" customHeight="1" thickBot="1" x14ac:dyDescent="0.3">
      <c r="A62" s="12" t="s">
        <v>18</v>
      </c>
      <c r="B62" s="17">
        <v>9473.1399999999976</v>
      </c>
      <c r="C62" s="145">
        <v>9533.16</v>
      </c>
      <c r="D62" s="253">
        <f>SUM(D39:D61)</f>
        <v>1.0000000000000004</v>
      </c>
      <c r="E62" s="254">
        <f>SUM(E39:E61)</f>
        <v>1.0000000000000004</v>
      </c>
      <c r="F62" s="57">
        <f t="shared" si="34"/>
        <v>6.3358084014384112E-3</v>
      </c>
      <c r="G62" s="1"/>
      <c r="H62" s="17">
        <v>4690.0840000000017</v>
      </c>
      <c r="I62" s="145">
        <v>4794.6680000000015</v>
      </c>
      <c r="J62" s="253">
        <f>SUM(J39:J61)</f>
        <v>1.0000000000000004</v>
      </c>
      <c r="K62" s="254">
        <f>SUM(K39:K61)</f>
        <v>1.0000000000000002</v>
      </c>
      <c r="L62" s="57">
        <f t="shared" si="35"/>
        <v>2.2298960956775998E-2</v>
      </c>
      <c r="M62" s="1"/>
      <c r="N62" s="29">
        <f t="shared" si="32"/>
        <v>4.950928625566605</v>
      </c>
      <c r="O62" s="146">
        <f t="shared" si="33"/>
        <v>5.0294634727624432</v>
      </c>
      <c r="P62" s="57">
        <f t="shared" si="8"/>
        <v>1.5862649845179377E-2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8"/>
      <c r="D65" s="366" t="s">
        <v>104</v>
      </c>
      <c r="E65" s="358"/>
      <c r="F65" s="130" t="s">
        <v>0</v>
      </c>
      <c r="H65" s="375" t="s">
        <v>19</v>
      </c>
      <c r="I65" s="376"/>
      <c r="J65" s="366" t="s">
        <v>104</v>
      </c>
      <c r="K65" s="359"/>
      <c r="L65" s="130" t="s">
        <v>0</v>
      </c>
      <c r="N65" s="357" t="s">
        <v>22</v>
      </c>
      <c r="O65" s="358"/>
      <c r="P65" s="130" t="s">
        <v>0</v>
      </c>
    </row>
    <row r="66" spans="1:16" x14ac:dyDescent="0.25">
      <c r="A66" s="373"/>
      <c r="B66" s="367" t="str">
        <f>B5</f>
        <v>jan-set</v>
      </c>
      <c r="C66" s="361"/>
      <c r="D66" s="367" t="str">
        <f>B5</f>
        <v>jan-set</v>
      </c>
      <c r="E66" s="361"/>
      <c r="F66" s="131" t="str">
        <f>F37</f>
        <v>2024/2023</v>
      </c>
      <c r="H66" s="355" t="str">
        <f>B5</f>
        <v>jan-set</v>
      </c>
      <c r="I66" s="361"/>
      <c r="J66" s="367" t="str">
        <f>B5</f>
        <v>jan-set</v>
      </c>
      <c r="K66" s="356"/>
      <c r="L66" s="131" t="str">
        <f>L37</f>
        <v>2024/2023</v>
      </c>
      <c r="N66" s="355" t="str">
        <f>B5</f>
        <v>jan-set</v>
      </c>
      <c r="O66" s="356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187</v>
      </c>
      <c r="B68" s="39">
        <v>1676.8100000000002</v>
      </c>
      <c r="C68" s="147">
        <v>1604.92</v>
      </c>
      <c r="D68" s="247">
        <f t="shared" ref="D68:D78" si="56">B68/$B$95</f>
        <v>0.25004622725917086</v>
      </c>
      <c r="E68" s="246">
        <f t="shared" ref="E68:E78" si="57">C68/$C$95</f>
        <v>0.21549289912147021</v>
      </c>
      <c r="F68" s="61">
        <f t="shared" ref="F68:F94" si="58">(C68-B68)/B68</f>
        <v>-4.2873074468783044E-2</v>
      </c>
      <c r="H68" s="19">
        <v>2864.62</v>
      </c>
      <c r="I68" s="147">
        <v>2087.9279999999999</v>
      </c>
      <c r="J68" s="245">
        <f t="shared" ref="J68:J78" si="59">H68/$H$95</f>
        <v>0.38565880540844799</v>
      </c>
      <c r="K68" s="246">
        <f t="shared" ref="K68:K78" si="60">I68/$I$95</f>
        <v>0.3338466989609461</v>
      </c>
      <c r="L68" s="61">
        <f t="shared" ref="L68:L83" si="61">(I68-H68)/H68</f>
        <v>-0.2711326458657693</v>
      </c>
      <c r="N68" s="41">
        <f t="shared" ref="N68:N69" si="62">(H68/B68)*10</f>
        <v>17.083748307798736</v>
      </c>
      <c r="O68" s="149">
        <f t="shared" ref="O68:O69" si="63">(I68/C68)*10</f>
        <v>13.009545647135059</v>
      </c>
      <c r="P68" s="61">
        <f t="shared" si="8"/>
        <v>-0.23848411878111092</v>
      </c>
    </row>
    <row r="69" spans="1:16" ht="20.100000000000001" customHeight="1" x14ac:dyDescent="0.25">
      <c r="A69" s="38" t="s">
        <v>196</v>
      </c>
      <c r="B69" s="19">
        <v>1441.29</v>
      </c>
      <c r="C69" s="140">
        <v>1583.52</v>
      </c>
      <c r="D69" s="247">
        <f t="shared" si="56"/>
        <v>0.21492543990456303</v>
      </c>
      <c r="E69" s="215">
        <f t="shared" si="57"/>
        <v>0.2126195172449907</v>
      </c>
      <c r="F69" s="52">
        <f t="shared" si="58"/>
        <v>9.8682430322835801E-2</v>
      </c>
      <c r="H69" s="19">
        <v>999.48299999999995</v>
      </c>
      <c r="I69" s="140">
        <v>924.62099999999998</v>
      </c>
      <c r="J69" s="214">
        <f t="shared" si="59"/>
        <v>0.13455865692694033</v>
      </c>
      <c r="K69" s="215">
        <f t="shared" si="60"/>
        <v>0.14784114616977642</v>
      </c>
      <c r="L69" s="52">
        <f t="shared" si="61"/>
        <v>-7.4900723674139497E-2</v>
      </c>
      <c r="N69" s="40">
        <f t="shared" si="62"/>
        <v>6.9346418833128656</v>
      </c>
      <c r="O69" s="143">
        <f t="shared" si="63"/>
        <v>5.839023188845105</v>
      </c>
      <c r="P69" s="52">
        <f t="shared" si="8"/>
        <v>-0.15799210873515995</v>
      </c>
    </row>
    <row r="70" spans="1:16" ht="20.100000000000001" customHeight="1" x14ac:dyDescent="0.25">
      <c r="A70" s="38" t="s">
        <v>189</v>
      </c>
      <c r="B70" s="19">
        <v>1263.6599999999999</v>
      </c>
      <c r="C70" s="140">
        <v>1121.4099999999999</v>
      </c>
      <c r="D70" s="247">
        <f t="shared" si="56"/>
        <v>0.18843722039964206</v>
      </c>
      <c r="E70" s="215">
        <f t="shared" si="57"/>
        <v>0.15057192383658244</v>
      </c>
      <c r="F70" s="52">
        <f t="shared" si="58"/>
        <v>-0.11256983682319613</v>
      </c>
      <c r="H70" s="19">
        <v>1351.403</v>
      </c>
      <c r="I70" s="140">
        <v>910.38400000000013</v>
      </c>
      <c r="J70" s="214">
        <f t="shared" si="59"/>
        <v>0.18193703409366438</v>
      </c>
      <c r="K70" s="215">
        <f t="shared" si="60"/>
        <v>0.14556473843296416</v>
      </c>
      <c r="L70" s="52">
        <f t="shared" si="61"/>
        <v>-0.32634158722453621</v>
      </c>
      <c r="N70" s="40">
        <f t="shared" ref="N70:N83" si="64">(H70/B70)*10</f>
        <v>10.694356076792811</v>
      </c>
      <c r="O70" s="143">
        <f t="shared" ref="O70:O83" si="65">(I70/C70)*10</f>
        <v>8.1182083270168821</v>
      </c>
      <c r="P70" s="52">
        <f t="shared" ref="P70:P83" si="66">(O70-N70)/N70</f>
        <v>-0.2408885332859147</v>
      </c>
    </row>
    <row r="71" spans="1:16" ht="20.100000000000001" customHeight="1" x14ac:dyDescent="0.25">
      <c r="A71" s="38" t="s">
        <v>194</v>
      </c>
      <c r="B71" s="19">
        <v>198.92</v>
      </c>
      <c r="C71" s="140">
        <v>164.97</v>
      </c>
      <c r="D71" s="247">
        <f t="shared" si="56"/>
        <v>2.9662988368625107E-2</v>
      </c>
      <c r="E71" s="215">
        <f t="shared" si="57"/>
        <v>2.2150551783309411E-2</v>
      </c>
      <c r="F71" s="52">
        <f t="shared" si="58"/>
        <v>-0.17067162678463699</v>
      </c>
      <c r="H71" s="19">
        <v>470.40599999999995</v>
      </c>
      <c r="I71" s="140">
        <v>408.27699999999999</v>
      </c>
      <c r="J71" s="214">
        <f t="shared" si="59"/>
        <v>6.3329941149948818E-2</v>
      </c>
      <c r="K71" s="215">
        <f t="shared" si="60"/>
        <v>6.5280952557596902E-2</v>
      </c>
      <c r="L71" s="52">
        <f t="shared" si="61"/>
        <v>-0.13207527114875228</v>
      </c>
      <c r="N71" s="40">
        <f t="shared" si="64"/>
        <v>23.647999195656546</v>
      </c>
      <c r="O71" s="143">
        <f t="shared" si="65"/>
        <v>24.748560344305023</v>
      </c>
      <c r="P71" s="52">
        <f t="shared" si="66"/>
        <v>4.6539292374917648E-2</v>
      </c>
    </row>
    <row r="72" spans="1:16" ht="20.100000000000001" customHeight="1" x14ac:dyDescent="0.25">
      <c r="A72" s="38" t="s">
        <v>190</v>
      </c>
      <c r="B72" s="19">
        <v>220.52999999999997</v>
      </c>
      <c r="C72" s="140">
        <v>379.91999999999996</v>
      </c>
      <c r="D72" s="247">
        <f t="shared" si="56"/>
        <v>3.2885475693408876E-2</v>
      </c>
      <c r="E72" s="215">
        <f t="shared" si="57"/>
        <v>5.101192722019101E-2</v>
      </c>
      <c r="F72" s="52">
        <f t="shared" si="58"/>
        <v>0.72275880832539796</v>
      </c>
      <c r="H72" s="19">
        <v>194.39500000000001</v>
      </c>
      <c r="I72" s="140">
        <v>307.02600000000001</v>
      </c>
      <c r="J72" s="214">
        <f t="shared" si="59"/>
        <v>2.6171060551617754E-2</v>
      </c>
      <c r="K72" s="215">
        <f t="shared" si="60"/>
        <v>4.9091547503162677E-2</v>
      </c>
      <c r="L72" s="52">
        <f t="shared" si="61"/>
        <v>0.57939247408626759</v>
      </c>
      <c r="N72" s="40">
        <f t="shared" si="64"/>
        <v>8.8149004670566384</v>
      </c>
      <c r="O72" s="143">
        <f t="shared" si="65"/>
        <v>8.0813329121920425</v>
      </c>
      <c r="P72" s="52">
        <f t="shared" si="66"/>
        <v>-8.3219040034100314E-2</v>
      </c>
    </row>
    <row r="73" spans="1:16" ht="20.100000000000001" customHeight="1" x14ac:dyDescent="0.25">
      <c r="A73" s="38" t="s">
        <v>192</v>
      </c>
      <c r="B73" s="19">
        <v>113.4</v>
      </c>
      <c r="C73" s="140">
        <v>485.83</v>
      </c>
      <c r="D73" s="247">
        <f t="shared" si="56"/>
        <v>1.6910229645093946E-2</v>
      </c>
      <c r="E73" s="215">
        <f t="shared" si="57"/>
        <v>6.5232482105141612E-2</v>
      </c>
      <c r="F73" s="52">
        <f t="shared" si="58"/>
        <v>3.2842151675485001</v>
      </c>
      <c r="H73" s="19">
        <v>72.186000000000007</v>
      </c>
      <c r="I73" s="140">
        <v>300.99299999999994</v>
      </c>
      <c r="J73" s="214">
        <f t="shared" si="59"/>
        <v>9.7182755573912878E-3</v>
      </c>
      <c r="K73" s="215">
        <f t="shared" si="60"/>
        <v>4.8126908332256683E-2</v>
      </c>
      <c r="L73" s="52">
        <f t="shared" si="61"/>
        <v>3.1696866428393307</v>
      </c>
      <c r="N73" s="40">
        <f t="shared" si="64"/>
        <v>6.3656084656084655</v>
      </c>
      <c r="O73" s="143">
        <f t="shared" si="65"/>
        <v>6.1954387337134378</v>
      </c>
      <c r="P73" s="52">
        <f t="shared" si="66"/>
        <v>-2.6732673367268089E-2</v>
      </c>
    </row>
    <row r="74" spans="1:16" ht="20.100000000000001" customHeight="1" x14ac:dyDescent="0.25">
      <c r="A74" s="38" t="s">
        <v>199</v>
      </c>
      <c r="B74" s="19">
        <v>370.05</v>
      </c>
      <c r="C74" s="140">
        <v>734.08</v>
      </c>
      <c r="D74" s="247">
        <f t="shared" si="56"/>
        <v>5.5181926632866085E-2</v>
      </c>
      <c r="E74" s="215">
        <f t="shared" si="57"/>
        <v>9.856505457411513E-2</v>
      </c>
      <c r="F74" s="52">
        <f t="shared" si="58"/>
        <v>0.98373192811782195</v>
      </c>
      <c r="H74" s="19">
        <v>211.28800000000001</v>
      </c>
      <c r="I74" s="140">
        <v>299.08</v>
      </c>
      <c r="J74" s="214">
        <f t="shared" si="59"/>
        <v>2.8445335743358689E-2</v>
      </c>
      <c r="K74" s="215">
        <f t="shared" si="60"/>
        <v>4.7821031532332414E-2</v>
      </c>
      <c r="L74" s="52">
        <f t="shared" si="61"/>
        <v>0.41550868956116754</v>
      </c>
      <c r="N74" s="40">
        <f t="shared" ref="N74" si="67">(H74/B74)*10</f>
        <v>5.7097149033914345</v>
      </c>
      <c r="O74" s="143">
        <f t="shared" ref="O74" si="68">(I74/C74)*10</f>
        <v>4.0742153443766345</v>
      </c>
      <c r="P74" s="52">
        <f t="shared" ref="P74" si="69">(O74-N74)/N74</f>
        <v>-0.28644154510120151</v>
      </c>
    </row>
    <row r="75" spans="1:16" ht="20.100000000000001" customHeight="1" x14ac:dyDescent="0.25">
      <c r="A75" s="38" t="s">
        <v>193</v>
      </c>
      <c r="B75" s="19">
        <v>454.46000000000004</v>
      </c>
      <c r="C75" s="140">
        <v>453.86</v>
      </c>
      <c r="D75" s="247">
        <f t="shared" si="56"/>
        <v>6.7769161944527284E-2</v>
      </c>
      <c r="E75" s="215">
        <f t="shared" si="57"/>
        <v>6.0939864413971083E-2</v>
      </c>
      <c r="F75" s="52">
        <f t="shared" si="58"/>
        <v>-1.3202482066629025E-3</v>
      </c>
      <c r="H75" s="19">
        <v>207.107</v>
      </c>
      <c r="I75" s="140">
        <v>217.87600000000003</v>
      </c>
      <c r="J75" s="214">
        <f t="shared" si="59"/>
        <v>2.7882454989397353E-2</v>
      </c>
      <c r="K75" s="215">
        <f t="shared" si="60"/>
        <v>3.4837017072818173E-2</v>
      </c>
      <c r="L75" s="52">
        <f t="shared" si="61"/>
        <v>5.1997276769978965E-2</v>
      </c>
      <c r="N75" s="40">
        <f t="shared" si="64"/>
        <v>4.5572107556220569</v>
      </c>
      <c r="O75" s="143">
        <f t="shared" si="65"/>
        <v>4.8005111708456365</v>
      </c>
      <c r="P75" s="52">
        <f t="shared" si="66"/>
        <v>5.3388010401631998E-2</v>
      </c>
    </row>
    <row r="76" spans="1:16" ht="20.100000000000001" customHeight="1" x14ac:dyDescent="0.25">
      <c r="A76" s="38" t="s">
        <v>198</v>
      </c>
      <c r="B76" s="19">
        <v>144.59</v>
      </c>
      <c r="C76" s="140">
        <v>204.32000000000005</v>
      </c>
      <c r="D76" s="247">
        <f t="shared" si="56"/>
        <v>2.1561288398449147E-2</v>
      </c>
      <c r="E76" s="215">
        <f t="shared" si="57"/>
        <v>2.7434083411321936E-2</v>
      </c>
      <c r="F76" s="52">
        <f t="shared" si="58"/>
        <v>0.41309910782211801</v>
      </c>
      <c r="H76" s="19">
        <v>180.78300000000002</v>
      </c>
      <c r="I76" s="140">
        <v>172.88900000000001</v>
      </c>
      <c r="J76" s="214">
        <f t="shared" si="59"/>
        <v>2.4338500680074655E-2</v>
      </c>
      <c r="K76" s="215">
        <f t="shared" si="60"/>
        <v>2.7643875620547747E-2</v>
      </c>
      <c r="L76" s="52">
        <f t="shared" si="61"/>
        <v>-4.3665610151397007E-2</v>
      </c>
      <c r="N76" s="40">
        <f t="shared" si="64"/>
        <v>12.50314682896466</v>
      </c>
      <c r="O76" s="143">
        <f t="shared" si="65"/>
        <v>8.4616777603758795</v>
      </c>
      <c r="P76" s="52">
        <f t="shared" si="66"/>
        <v>-0.32323615197626532</v>
      </c>
    </row>
    <row r="77" spans="1:16" ht="20.100000000000001" customHeight="1" x14ac:dyDescent="0.25">
      <c r="A77" s="38" t="s">
        <v>188</v>
      </c>
      <c r="B77" s="19">
        <v>304.55</v>
      </c>
      <c r="C77" s="140">
        <v>229.39</v>
      </c>
      <c r="D77" s="247">
        <f t="shared" si="56"/>
        <v>4.5414554130629281E-2</v>
      </c>
      <c r="E77" s="215">
        <f t="shared" si="57"/>
        <v>3.0800236852599534E-2</v>
      </c>
      <c r="F77" s="52">
        <f t="shared" si="58"/>
        <v>-0.24679034641274017</v>
      </c>
      <c r="H77" s="19">
        <v>147.82899999999998</v>
      </c>
      <c r="I77" s="140">
        <v>127.90900000000001</v>
      </c>
      <c r="J77" s="214">
        <f t="shared" si="59"/>
        <v>1.9901961008694156E-2</v>
      </c>
      <c r="K77" s="215">
        <f t="shared" si="60"/>
        <v>2.0451853424732873E-2</v>
      </c>
      <c r="L77" s="52">
        <f t="shared" si="61"/>
        <v>-0.13475028580319137</v>
      </c>
      <c r="N77" s="40">
        <f t="shared" si="64"/>
        <v>4.8540141191922501</v>
      </c>
      <c r="O77" s="143">
        <f t="shared" si="65"/>
        <v>5.576049522647021</v>
      </c>
      <c r="P77" s="52">
        <f t="shared" si="66"/>
        <v>0.14875016547642919</v>
      </c>
    </row>
    <row r="78" spans="1:16" ht="20.100000000000001" customHeight="1" x14ac:dyDescent="0.25">
      <c r="A78" s="38" t="s">
        <v>203</v>
      </c>
      <c r="B78" s="19">
        <v>123.29999999999998</v>
      </c>
      <c r="C78" s="140">
        <v>138.58000000000001</v>
      </c>
      <c r="D78" s="247">
        <f t="shared" si="56"/>
        <v>1.8386519534744999E-2</v>
      </c>
      <c r="E78" s="215">
        <f t="shared" si="57"/>
        <v>1.8607161702921853E-2</v>
      </c>
      <c r="F78" s="52">
        <f t="shared" si="58"/>
        <v>0.12392538523925412</v>
      </c>
      <c r="H78" s="19">
        <v>90.914999999999992</v>
      </c>
      <c r="I78" s="140">
        <v>94.712999999999994</v>
      </c>
      <c r="J78" s="214">
        <f t="shared" si="59"/>
        <v>1.2239728234009763E-2</v>
      </c>
      <c r="K78" s="215">
        <f t="shared" si="60"/>
        <v>1.5144019524949178E-2</v>
      </c>
      <c r="L78" s="52">
        <f t="shared" si="61"/>
        <v>4.1775284606500603E-2</v>
      </c>
      <c r="N78" s="40">
        <f t="shared" si="64"/>
        <v>7.3734793187347938</v>
      </c>
      <c r="O78" s="143">
        <f t="shared" si="65"/>
        <v>6.8345360080819724</v>
      </c>
      <c r="P78" s="52">
        <f t="shared" si="66"/>
        <v>-7.3092130235376862E-2</v>
      </c>
    </row>
    <row r="79" spans="1:16" ht="20.100000000000001" customHeight="1" x14ac:dyDescent="0.25">
      <c r="A79" s="38" t="s">
        <v>200</v>
      </c>
      <c r="B79" s="19">
        <v>12.959999999999999</v>
      </c>
      <c r="C79" s="140">
        <v>21.259999999999998</v>
      </c>
      <c r="D79" s="247">
        <f t="shared" ref="D79:D91" si="70">B79/$B$95</f>
        <v>1.932597673725022E-3</v>
      </c>
      <c r="E79" s="215">
        <f t="shared" ref="E79:E91" si="71">C79/$C$95</f>
        <v>2.854584051119343E-3</v>
      </c>
      <c r="F79" s="52">
        <f t="shared" si="58"/>
        <v>0.64043209876543206</v>
      </c>
      <c r="H79" s="19">
        <v>10.695999999999998</v>
      </c>
      <c r="I79" s="140">
        <v>89.236999999999995</v>
      </c>
      <c r="J79" s="214">
        <f t="shared" ref="J79:J90" si="72">H79/$H$95</f>
        <v>1.4399838661493529E-3</v>
      </c>
      <c r="K79" s="215">
        <f t="shared" ref="K79:K90" si="73">I79/$I$95</f>
        <v>1.4268441189149217E-2</v>
      </c>
      <c r="L79" s="52">
        <f t="shared" si="61"/>
        <v>7.3430254300673159</v>
      </c>
      <c r="N79" s="40">
        <f t="shared" si="64"/>
        <v>8.2530864197530853</v>
      </c>
      <c r="O79" s="143">
        <f t="shared" si="65"/>
        <v>41.97412982126059</v>
      </c>
      <c r="P79" s="52">
        <f t="shared" si="66"/>
        <v>4.0858706290532654</v>
      </c>
    </row>
    <row r="80" spans="1:16" ht="20.100000000000001" customHeight="1" x14ac:dyDescent="0.25">
      <c r="A80" s="38" t="s">
        <v>195</v>
      </c>
      <c r="B80" s="19">
        <v>128.66999999999999</v>
      </c>
      <c r="C80" s="140">
        <v>102.22</v>
      </c>
      <c r="D80" s="247">
        <f t="shared" si="70"/>
        <v>1.9187294959737543E-2</v>
      </c>
      <c r="E80" s="215">
        <f t="shared" si="71"/>
        <v>1.3725097916529599E-2</v>
      </c>
      <c r="F80" s="52">
        <f t="shared" si="58"/>
        <v>-0.20556462267816888</v>
      </c>
      <c r="H80" s="19">
        <v>245.67699999999999</v>
      </c>
      <c r="I80" s="140">
        <v>87.907000000000011</v>
      </c>
      <c r="J80" s="214">
        <f t="shared" si="72"/>
        <v>3.3075066967462097E-2</v>
      </c>
      <c r="K80" s="215">
        <f t="shared" si="73"/>
        <v>1.4055782462594445E-2</v>
      </c>
      <c r="L80" s="52">
        <f t="shared" si="61"/>
        <v>-0.64218465709040728</v>
      </c>
      <c r="N80" s="40">
        <f t="shared" si="64"/>
        <v>19.093572705370327</v>
      </c>
      <c r="O80" s="143">
        <f t="shared" si="65"/>
        <v>8.5997847779299565</v>
      </c>
      <c r="P80" s="52">
        <f t="shared" si="66"/>
        <v>-0.54959792435749077</v>
      </c>
    </row>
    <row r="81" spans="1:16" ht="20.100000000000001" customHeight="1" x14ac:dyDescent="0.25">
      <c r="A81" s="38" t="s">
        <v>235</v>
      </c>
      <c r="B81" s="19">
        <v>39.119999999999997</v>
      </c>
      <c r="C81" s="140">
        <v>39.54</v>
      </c>
      <c r="D81" s="247">
        <f t="shared" si="70"/>
        <v>5.8335818669847887E-3</v>
      </c>
      <c r="E81" s="215">
        <f t="shared" si="71"/>
        <v>5.3090429624298606E-3</v>
      </c>
      <c r="F81" s="52">
        <f t="shared" si="58"/>
        <v>1.0736196319018449E-2</v>
      </c>
      <c r="H81" s="19">
        <v>41.984999999999999</v>
      </c>
      <c r="I81" s="140">
        <v>44.958999999999996</v>
      </c>
      <c r="J81" s="214">
        <f t="shared" si="72"/>
        <v>5.6523674850673701E-3</v>
      </c>
      <c r="K81" s="215">
        <f t="shared" si="73"/>
        <v>7.1886644264482179E-3</v>
      </c>
      <c r="L81" s="52">
        <f t="shared" si="61"/>
        <v>7.0834821960223809E-2</v>
      </c>
      <c r="N81" s="40">
        <f t="shared" si="64"/>
        <v>10.732361963190185</v>
      </c>
      <c r="O81" s="143">
        <f t="shared" si="65"/>
        <v>11.370510875063227</v>
      </c>
      <c r="P81" s="52">
        <f t="shared" si="66"/>
        <v>5.9460248737581059E-2</v>
      </c>
    </row>
    <row r="82" spans="1:16" ht="20.100000000000001" customHeight="1" x14ac:dyDescent="0.25">
      <c r="A82" s="38" t="s">
        <v>202</v>
      </c>
      <c r="B82" s="19">
        <v>36.39</v>
      </c>
      <c r="C82" s="140">
        <v>28.61</v>
      </c>
      <c r="D82" s="247">
        <f t="shared" si="70"/>
        <v>5.4264837458991941E-3</v>
      </c>
      <c r="E82" s="215">
        <f t="shared" si="71"/>
        <v>3.8414698825270186E-3</v>
      </c>
      <c r="F82" s="52">
        <f t="shared" si="58"/>
        <v>-0.21379499862599619</v>
      </c>
      <c r="H82" s="19">
        <v>43.603999999999999</v>
      </c>
      <c r="I82" s="140">
        <v>43.997</v>
      </c>
      <c r="J82" s="214">
        <f t="shared" si="72"/>
        <v>5.870330637581936E-3</v>
      </c>
      <c r="K82" s="215">
        <f t="shared" si="73"/>
        <v>7.0348466106995768E-3</v>
      </c>
      <c r="L82" s="52">
        <f t="shared" si="61"/>
        <v>9.0129345931566074E-3</v>
      </c>
      <c r="N82" s="40">
        <f t="shared" si="64"/>
        <v>11.982412750755703</v>
      </c>
      <c r="O82" s="143">
        <f t="shared" si="65"/>
        <v>15.378189444250264</v>
      </c>
      <c r="P82" s="52">
        <f t="shared" si="66"/>
        <v>0.28339673854753478</v>
      </c>
    </row>
    <row r="83" spans="1:16" ht="20.100000000000001" customHeight="1" x14ac:dyDescent="0.25">
      <c r="A83" s="38" t="s">
        <v>213</v>
      </c>
      <c r="B83" s="19">
        <v>21.419999999999998</v>
      </c>
      <c r="C83" s="140">
        <v>14.069999999999999</v>
      </c>
      <c r="D83" s="247">
        <f t="shared" si="70"/>
        <v>3.1941544885177447E-3</v>
      </c>
      <c r="E83" s="215">
        <f t="shared" si="71"/>
        <v>1.8891814486946923E-3</v>
      </c>
      <c r="F83" s="52">
        <f t="shared" si="58"/>
        <v>-0.34313725490196079</v>
      </c>
      <c r="H83" s="19">
        <v>66.587000000000003</v>
      </c>
      <c r="I83" s="140">
        <v>25.951999999999998</v>
      </c>
      <c r="J83" s="214">
        <f t="shared" si="72"/>
        <v>8.9644919311225677E-3</v>
      </c>
      <c r="K83" s="215">
        <f t="shared" si="73"/>
        <v>4.1495633620673095E-3</v>
      </c>
      <c r="L83" s="52">
        <f t="shared" si="61"/>
        <v>-0.61025425383333087</v>
      </c>
      <c r="N83" s="40">
        <f t="shared" si="64"/>
        <v>31.086367880485533</v>
      </c>
      <c r="O83" s="143">
        <f t="shared" si="65"/>
        <v>18.444918265813786</v>
      </c>
      <c r="P83" s="52">
        <f t="shared" si="66"/>
        <v>-0.40665572971641423</v>
      </c>
    </row>
    <row r="84" spans="1:16" ht="20.100000000000001" customHeight="1" x14ac:dyDescent="0.25">
      <c r="A84" s="38" t="s">
        <v>207</v>
      </c>
      <c r="B84" s="19">
        <v>6.75</v>
      </c>
      <c r="C84" s="140">
        <v>17.95</v>
      </c>
      <c r="D84" s="247">
        <f t="shared" si="70"/>
        <v>1.006561288398449E-3</v>
      </c>
      <c r="E84" s="215">
        <f t="shared" si="71"/>
        <v>2.4101497515330297E-3</v>
      </c>
      <c r="F84" s="52">
        <f t="shared" si="58"/>
        <v>1.6592592592592592</v>
      </c>
      <c r="H84" s="19">
        <v>7.9420000000000002</v>
      </c>
      <c r="I84" s="140">
        <v>21.952000000000002</v>
      </c>
      <c r="J84" s="214">
        <f t="shared" si="72"/>
        <v>1.0692176388330369E-3</v>
      </c>
      <c r="K84" s="215">
        <f t="shared" si="73"/>
        <v>3.5099882446093396E-3</v>
      </c>
      <c r="L84" s="52">
        <f t="shared" ref="L84:L92" si="74">(I84-H84)/H84</f>
        <v>1.7640392848149082</v>
      </c>
      <c r="N84" s="40">
        <f t="shared" ref="N84:N89" si="75">(H84/B84)*10</f>
        <v>11.765925925925927</v>
      </c>
      <c r="O84" s="143">
        <f t="shared" ref="O84:O89" si="76">(I84/C84)*10</f>
        <v>12.229526462395544</v>
      </c>
      <c r="P84" s="52">
        <f t="shared" ref="P84:P89" si="77">(O84-N84)/N84</f>
        <v>3.9401959470787118E-2</v>
      </c>
    </row>
    <row r="85" spans="1:16" ht="20.100000000000001" customHeight="1" x14ac:dyDescent="0.25">
      <c r="A85" s="38" t="s">
        <v>210</v>
      </c>
      <c r="B85" s="19">
        <v>25.189999999999998</v>
      </c>
      <c r="C85" s="140">
        <v>16.490000000000002</v>
      </c>
      <c r="D85" s="247">
        <f t="shared" si="70"/>
        <v>3.7563376081121377E-3</v>
      </c>
      <c r="E85" s="215">
        <f t="shared" si="71"/>
        <v>2.2141152870629342E-3</v>
      </c>
      <c r="F85" s="52">
        <f t="shared" si="58"/>
        <v>-0.34537514886859849</v>
      </c>
      <c r="H85" s="19">
        <v>18.324999999999999</v>
      </c>
      <c r="I85" s="140">
        <v>16.247</v>
      </c>
      <c r="J85" s="214">
        <f t="shared" si="72"/>
        <v>2.4670628596846385E-3</v>
      </c>
      <c r="K85" s="215">
        <f t="shared" si="73"/>
        <v>2.5977942333349096E-3</v>
      </c>
      <c r="L85" s="52">
        <f t="shared" si="74"/>
        <v>-0.1133969986357435</v>
      </c>
      <c r="N85" s="40">
        <f t="shared" si="75"/>
        <v>7.2747121873759433</v>
      </c>
      <c r="O85" s="143">
        <f t="shared" si="76"/>
        <v>9.8526379624014542</v>
      </c>
      <c r="P85" s="52">
        <f t="shared" si="77"/>
        <v>0.35436807788754499</v>
      </c>
    </row>
    <row r="86" spans="1:16" ht="20.100000000000001" customHeight="1" x14ac:dyDescent="0.25">
      <c r="A86" s="38" t="s">
        <v>223</v>
      </c>
      <c r="B86" s="19">
        <v>47.55</v>
      </c>
      <c r="C86" s="140">
        <v>18.940000000000001</v>
      </c>
      <c r="D86" s="247">
        <f t="shared" si="70"/>
        <v>7.0906650760512958E-3</v>
      </c>
      <c r="E86" s="215">
        <f t="shared" si="71"/>
        <v>2.5430772308654924E-3</v>
      </c>
      <c r="F86" s="52">
        <f t="shared" si="58"/>
        <v>-0.60168243953732903</v>
      </c>
      <c r="H86" s="19">
        <v>36.015999999999998</v>
      </c>
      <c r="I86" s="140">
        <v>12.991</v>
      </c>
      <c r="J86" s="214">
        <f t="shared" si="72"/>
        <v>4.8487714026958766E-3</v>
      </c>
      <c r="K86" s="215">
        <f t="shared" si="73"/>
        <v>2.0771800877241223E-3</v>
      </c>
      <c r="L86" s="52">
        <f t="shared" si="74"/>
        <v>-0.63929920035539756</v>
      </c>
      <c r="N86" s="40">
        <f t="shared" si="75"/>
        <v>7.5743427970557313</v>
      </c>
      <c r="O86" s="143">
        <f t="shared" si="76"/>
        <v>6.8590285110876446</v>
      </c>
      <c r="P86" s="52">
        <f t="shared" si="77"/>
        <v>-9.4439122328361075E-2</v>
      </c>
    </row>
    <row r="87" spans="1:16" ht="20.100000000000001" customHeight="1" x14ac:dyDescent="0.25">
      <c r="A87" s="38" t="s">
        <v>191</v>
      </c>
      <c r="B87" s="19">
        <v>9.9</v>
      </c>
      <c r="C87" s="140">
        <v>12.309999999999999</v>
      </c>
      <c r="D87" s="247">
        <f t="shared" si="70"/>
        <v>1.4762898896510585E-3</v>
      </c>
      <c r="E87" s="215">
        <f t="shared" si="71"/>
        <v>1.6528659298814259E-3</v>
      </c>
      <c r="F87" s="52">
        <f t="shared" si="58"/>
        <v>0.24343434343434325</v>
      </c>
      <c r="H87" s="19">
        <v>5.01</v>
      </c>
      <c r="I87" s="140">
        <v>9.6940000000000008</v>
      </c>
      <c r="J87" s="214">
        <f t="shared" si="72"/>
        <v>6.7448758128349463E-4</v>
      </c>
      <c r="K87" s="215">
        <f t="shared" si="73"/>
        <v>1.5500102971593905E-3</v>
      </c>
      <c r="L87" s="52">
        <f t="shared" si="74"/>
        <v>0.93493013972055916</v>
      </c>
      <c r="N87" s="40">
        <f t="shared" si="75"/>
        <v>5.0606060606060597</v>
      </c>
      <c r="O87" s="143">
        <f t="shared" si="76"/>
        <v>7.8748984565394009</v>
      </c>
      <c r="P87" s="52">
        <f t="shared" si="77"/>
        <v>0.55611765907664834</v>
      </c>
    </row>
    <row r="88" spans="1:16" ht="20.100000000000001" customHeight="1" x14ac:dyDescent="0.25">
      <c r="A88" s="38" t="s">
        <v>206</v>
      </c>
      <c r="B88" s="19">
        <v>9.4899999999999984</v>
      </c>
      <c r="C88" s="140">
        <v>4.6499999999999995</v>
      </c>
      <c r="D88" s="247">
        <f t="shared" si="70"/>
        <v>1.4151506113927821E-3</v>
      </c>
      <c r="E88" s="215">
        <f t="shared" si="71"/>
        <v>6.2435634231914131E-4</v>
      </c>
      <c r="F88" s="52">
        <f t="shared" si="58"/>
        <v>-0.51001053740779767</v>
      </c>
      <c r="H88" s="19">
        <v>8.9589999999999996</v>
      </c>
      <c r="I88" s="140">
        <v>5.6029999999999998</v>
      </c>
      <c r="J88" s="214">
        <f t="shared" si="72"/>
        <v>1.2061345789857942E-3</v>
      </c>
      <c r="K88" s="215">
        <f t="shared" si="73"/>
        <v>8.9588484577925154E-4</v>
      </c>
      <c r="L88" s="52">
        <f t="shared" si="74"/>
        <v>-0.37459537894854339</v>
      </c>
      <c r="N88" s="40">
        <f t="shared" si="75"/>
        <v>9.4404636459430993</v>
      </c>
      <c r="O88" s="143">
        <f t="shared" si="76"/>
        <v>12.049462365591399</v>
      </c>
      <c r="P88" s="52">
        <f t="shared" si="77"/>
        <v>0.27636340941469317</v>
      </c>
    </row>
    <row r="89" spans="1:16" ht="20.100000000000001" customHeight="1" x14ac:dyDescent="0.25">
      <c r="A89" s="38" t="s">
        <v>227</v>
      </c>
      <c r="B89" s="19">
        <v>6.93</v>
      </c>
      <c r="C89" s="140">
        <v>8.69</v>
      </c>
      <c r="D89" s="247">
        <f t="shared" si="70"/>
        <v>1.0334029227557408E-3</v>
      </c>
      <c r="E89" s="215">
        <f t="shared" si="71"/>
        <v>1.166807874140503E-3</v>
      </c>
      <c r="F89" s="52">
        <f t="shared" si="58"/>
        <v>0.25396825396825395</v>
      </c>
      <c r="H89" s="19">
        <v>3.6120000000000001</v>
      </c>
      <c r="I89" s="140">
        <v>5.1360000000000001</v>
      </c>
      <c r="J89" s="214">
        <f t="shared" si="72"/>
        <v>4.8627727417085488E-4</v>
      </c>
      <c r="K89" s="215">
        <f t="shared" si="73"/>
        <v>8.212144508160335E-4</v>
      </c>
      <c r="L89" s="52">
        <f t="shared" si="74"/>
        <v>0.42192691029900331</v>
      </c>
      <c r="N89" s="40">
        <f t="shared" si="75"/>
        <v>5.2121212121212128</v>
      </c>
      <c r="O89" s="143">
        <f t="shared" si="76"/>
        <v>5.9102416570771013</v>
      </c>
      <c r="P89" s="52">
        <f t="shared" si="77"/>
        <v>0.13394171327642043</v>
      </c>
    </row>
    <row r="90" spans="1:16" ht="20.100000000000001" customHeight="1" x14ac:dyDescent="0.25">
      <c r="A90" s="38" t="s">
        <v>237</v>
      </c>
      <c r="B90" s="19"/>
      <c r="C90" s="140">
        <v>9</v>
      </c>
      <c r="D90" s="247">
        <f t="shared" si="70"/>
        <v>0</v>
      </c>
      <c r="E90" s="215">
        <f t="shared" si="71"/>
        <v>1.2084316302951124E-3</v>
      </c>
      <c r="F90" s="52"/>
      <c r="H90" s="19"/>
      <c r="I90" s="140">
        <v>3.9910000000000001</v>
      </c>
      <c r="J90" s="214">
        <f t="shared" si="72"/>
        <v>0</v>
      </c>
      <c r="K90" s="215">
        <f t="shared" si="73"/>
        <v>6.3813607344368958E-4</v>
      </c>
      <c r="L90" s="52"/>
      <c r="N90" s="40"/>
      <c r="O90" s="143">
        <f t="shared" ref="O90:O93" si="78">(I90/C90)*10</f>
        <v>4.4344444444444449</v>
      </c>
      <c r="P90" s="52"/>
    </row>
    <row r="91" spans="1:16" ht="20.100000000000001" customHeight="1" x14ac:dyDescent="0.25">
      <c r="A91" s="38" t="s">
        <v>238</v>
      </c>
      <c r="B91" s="19"/>
      <c r="C91" s="140">
        <v>0.16999999999999998</v>
      </c>
      <c r="D91" s="247">
        <f t="shared" si="70"/>
        <v>0</v>
      </c>
      <c r="E91" s="215">
        <f t="shared" si="71"/>
        <v>2.2825930794463233E-5</v>
      </c>
      <c r="F91" s="52"/>
      <c r="H91" s="19"/>
      <c r="I91" s="140">
        <v>3.2</v>
      </c>
      <c r="J91" s="214">
        <f>H91/$H$95</f>
        <v>0</v>
      </c>
      <c r="K91" s="215">
        <f>I91/$I$95</f>
        <v>5.1166009396637607E-4</v>
      </c>
      <c r="L91" s="52"/>
      <c r="N91" s="40"/>
      <c r="O91" s="143">
        <f t="shared" si="78"/>
        <v>188.2352941176471</v>
      </c>
      <c r="P91" s="52"/>
    </row>
    <row r="92" spans="1:16" ht="20.100000000000001" customHeight="1" x14ac:dyDescent="0.25">
      <c r="A92" s="38" t="s">
        <v>233</v>
      </c>
      <c r="B92" s="19">
        <v>1.89</v>
      </c>
      <c r="C92" s="140">
        <v>2.64</v>
      </c>
      <c r="D92" s="247">
        <f>B92/$B$95</f>
        <v>2.8183716075156571E-4</v>
      </c>
      <c r="E92" s="215">
        <f>C92/$C$95</f>
        <v>3.5447327821989965E-4</v>
      </c>
      <c r="F92" s="52">
        <f t="shared" si="58"/>
        <v>0.39682539682539697</v>
      </c>
      <c r="H92" s="19">
        <v>2.903</v>
      </c>
      <c r="I92" s="140">
        <v>2.6989999999999998</v>
      </c>
      <c r="J92" s="214">
        <f>H92/$H$95</f>
        <v>3.9082583801716269E-4</v>
      </c>
      <c r="K92" s="215">
        <f>I92/$I$95</f>
        <v>4.3155331050476528E-4</v>
      </c>
      <c r="L92" s="52">
        <f t="shared" si="74"/>
        <v>-7.0272132276954932E-2</v>
      </c>
      <c r="N92" s="40">
        <f t="shared" ref="N92" si="79">(H92/B92)*10</f>
        <v>15.359788359788361</v>
      </c>
      <c r="O92" s="143">
        <f t="shared" si="78"/>
        <v>10.223484848484848</v>
      </c>
      <c r="P92" s="52">
        <f t="shared" ref="P92" si="80">(O92-N92)/N92</f>
        <v>-0.33439936742554732</v>
      </c>
    </row>
    <row r="93" spans="1:16" ht="20.100000000000001" customHeight="1" x14ac:dyDescent="0.25">
      <c r="A93" s="38" t="s">
        <v>239</v>
      </c>
      <c r="B93" s="19"/>
      <c r="C93" s="140">
        <v>2.25</v>
      </c>
      <c r="D93" s="247">
        <f>B93/$B$95</f>
        <v>0</v>
      </c>
      <c r="E93" s="215">
        <f>C93/$C$95</f>
        <v>3.0210790757377809E-4</v>
      </c>
      <c r="F93" s="52"/>
      <c r="H93" s="19"/>
      <c r="I93" s="140">
        <v>2.6379999999999999</v>
      </c>
      <c r="J93" s="214">
        <f>H93/$H$95</f>
        <v>0</v>
      </c>
      <c r="K93" s="215">
        <f>I93/$I$95</f>
        <v>4.2179978996353121E-4</v>
      </c>
      <c r="L93" s="52"/>
      <c r="N93" s="40"/>
      <c r="O93" s="143">
        <f t="shared" si="78"/>
        <v>11.724444444444444</v>
      </c>
      <c r="P93" s="52"/>
    </row>
    <row r="94" spans="1:16" ht="20.100000000000001" customHeight="1" thickBot="1" x14ac:dyDescent="0.3">
      <c r="A94" s="8" t="s">
        <v>17</v>
      </c>
      <c r="B94" s="196">
        <f>B95-SUM(B68:B93)</f>
        <v>48.180000000000291</v>
      </c>
      <c r="C94" s="22">
        <f>C95-SUM(C68:C93)</f>
        <v>48.080000000000837</v>
      </c>
      <c r="D94" s="247">
        <f>B94/$B$95</f>
        <v>7.1846107963018614E-3</v>
      </c>
      <c r="E94" s="215">
        <f>C94/$C$95</f>
        <v>6.455710309398891E-3</v>
      </c>
      <c r="F94" s="52">
        <f t="shared" si="58"/>
        <v>-2.0755500207441614E-3</v>
      </c>
      <c r="H94" s="196">
        <f>H95-SUM(H68:H93)</f>
        <v>146.1299999999992</v>
      </c>
      <c r="I94" s="119">
        <f>I95-SUM(I68:I93)</f>
        <v>26.25300000000243</v>
      </c>
      <c r="J94" s="214">
        <f>H94/$H$95</f>
        <v>1.9673227595400508E-2</v>
      </c>
      <c r="K94" s="215">
        <f>I94/$I$95</f>
        <v>4.1976913896564104E-3</v>
      </c>
      <c r="L94" s="52">
        <f t="shared" ref="L94" si="81">(I94-H94)/H94</f>
        <v>-0.82034489837813884</v>
      </c>
      <c r="N94" s="40">
        <f t="shared" ref="N94" si="82">(H94/B94)*10</f>
        <v>30.330012453299776</v>
      </c>
      <c r="O94" s="143">
        <f t="shared" ref="O94" si="83">(I94/C94)*10</f>
        <v>5.460274542429695</v>
      </c>
      <c r="P94" s="52">
        <f t="shared" ref="P94" si="84">(O94-N94)/N94</f>
        <v>-0.819971239680924</v>
      </c>
    </row>
    <row r="95" spans="1:16" ht="26.25" customHeight="1" thickBot="1" x14ac:dyDescent="0.3">
      <c r="A95" s="12" t="s">
        <v>18</v>
      </c>
      <c r="B95" s="17">
        <v>6706.0000000000009</v>
      </c>
      <c r="C95" s="145">
        <v>7447.67</v>
      </c>
      <c r="D95" s="243">
        <f>SUM(D68:D94)</f>
        <v>0.99999999999999989</v>
      </c>
      <c r="E95" s="244">
        <f>SUM(E68:E94)</f>
        <v>1.0000000000000002</v>
      </c>
      <c r="F95" s="57">
        <f>(C95-B95)/B95</f>
        <v>0.11059797196540398</v>
      </c>
      <c r="G95" s="1"/>
      <c r="H95" s="17">
        <v>7427.8609999999999</v>
      </c>
      <c r="I95" s="145">
        <v>6254.1520000000028</v>
      </c>
      <c r="J95" s="255">
        <f>H95/$H$95</f>
        <v>1</v>
      </c>
      <c r="K95" s="244">
        <f>I95/$I$95</f>
        <v>1</v>
      </c>
      <c r="L95" s="57">
        <f>(I95-H95)/H95</f>
        <v>-0.15801440010791762</v>
      </c>
      <c r="M95" s="1"/>
      <c r="N95" s="37">
        <f t="shared" ref="N95:O95" si="85">(H95/B95)*10</f>
        <v>11.076440501043841</v>
      </c>
      <c r="O95" s="150">
        <f t="shared" si="85"/>
        <v>8.3974612194149341</v>
      </c>
      <c r="P95" s="57">
        <f>(O95-N95)/N95</f>
        <v>-0.24186283322484697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46" t="s">
        <v>3</v>
      </c>
      <c r="B4" s="320"/>
      <c r="C4" s="320"/>
      <c r="D4" s="357" t="s">
        <v>1</v>
      </c>
      <c r="E4" s="377"/>
      <c r="F4" s="358" t="s">
        <v>13</v>
      </c>
      <c r="G4" s="358"/>
      <c r="H4" s="378" t="s">
        <v>34</v>
      </c>
      <c r="I4" s="377"/>
      <c r="K4" s="357" t="s">
        <v>19</v>
      </c>
      <c r="L4" s="377"/>
      <c r="M4" s="358" t="s">
        <v>13</v>
      </c>
      <c r="N4" s="358"/>
      <c r="O4" s="378" t="s">
        <v>34</v>
      </c>
      <c r="P4" s="377"/>
      <c r="R4" s="357" t="s">
        <v>22</v>
      </c>
      <c r="S4" s="358"/>
      <c r="T4" s="69" t="s">
        <v>0</v>
      </c>
    </row>
    <row r="5" spans="1:20" x14ac:dyDescent="0.25">
      <c r="A5" s="365"/>
      <c r="B5" s="321"/>
      <c r="C5" s="321"/>
      <c r="D5" s="379" t="s">
        <v>40</v>
      </c>
      <c r="E5" s="380"/>
      <c r="F5" s="381" t="str">
        <f>D5</f>
        <v>jan - mar</v>
      </c>
      <c r="G5" s="381"/>
      <c r="H5" s="379" t="str">
        <f>F5</f>
        <v>jan - mar</v>
      </c>
      <c r="I5" s="380"/>
      <c r="K5" s="379" t="str">
        <f>D5</f>
        <v>jan - mar</v>
      </c>
      <c r="L5" s="380"/>
      <c r="M5" s="381" t="str">
        <f>D5</f>
        <v>jan - mar</v>
      </c>
      <c r="N5" s="381"/>
      <c r="O5" s="379" t="str">
        <f>D5</f>
        <v>jan - mar</v>
      </c>
      <c r="P5" s="380"/>
      <c r="R5" s="379" t="str">
        <f>D5</f>
        <v>jan - mar</v>
      </c>
      <c r="S5" s="381"/>
      <c r="T5" s="67" t="s">
        <v>35</v>
      </c>
    </row>
    <row r="6" spans="1:20" ht="15.75" thickBot="1" x14ac:dyDescent="0.3">
      <c r="A6" s="365"/>
      <c r="B6" s="321"/>
      <c r="C6" s="321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46" t="s">
        <v>2</v>
      </c>
      <c r="B23" s="320"/>
      <c r="C23" s="320"/>
      <c r="D23" s="357" t="s">
        <v>1</v>
      </c>
      <c r="E23" s="377"/>
      <c r="F23" s="358" t="s">
        <v>13</v>
      </c>
      <c r="G23" s="358"/>
      <c r="H23" s="378" t="s">
        <v>34</v>
      </c>
      <c r="I23" s="377"/>
      <c r="J23"/>
      <c r="K23" s="357" t="s">
        <v>19</v>
      </c>
      <c r="L23" s="377"/>
      <c r="M23" s="358" t="s">
        <v>13</v>
      </c>
      <c r="N23" s="358"/>
      <c r="O23" s="378" t="s">
        <v>34</v>
      </c>
      <c r="P23" s="377"/>
      <c r="Q23"/>
      <c r="R23" s="357" t="s">
        <v>22</v>
      </c>
      <c r="S23" s="358"/>
      <c r="T23" s="69" t="s">
        <v>0</v>
      </c>
    </row>
    <row r="24" spans="1:20" s="3" customFormat="1" ht="15" customHeight="1" x14ac:dyDescent="0.25">
      <c r="A24" s="365"/>
      <c r="B24" s="321"/>
      <c r="C24" s="321"/>
      <c r="D24" s="379" t="s">
        <v>40</v>
      </c>
      <c r="E24" s="380"/>
      <c r="F24" s="381" t="str">
        <f>D24</f>
        <v>jan - mar</v>
      </c>
      <c r="G24" s="381"/>
      <c r="H24" s="379" t="str">
        <f>F24</f>
        <v>jan - mar</v>
      </c>
      <c r="I24" s="380"/>
      <c r="J24"/>
      <c r="K24" s="379" t="str">
        <f>D24</f>
        <v>jan - mar</v>
      </c>
      <c r="L24" s="380"/>
      <c r="M24" s="381" t="str">
        <f>D24</f>
        <v>jan - mar</v>
      </c>
      <c r="N24" s="381"/>
      <c r="O24" s="379" t="str">
        <f>D24</f>
        <v>jan - mar</v>
      </c>
      <c r="P24" s="380"/>
      <c r="Q24"/>
      <c r="R24" s="379" t="str">
        <f>D24</f>
        <v>jan - mar</v>
      </c>
      <c r="S24" s="381"/>
      <c r="T24" s="67" t="s">
        <v>35</v>
      </c>
    </row>
    <row r="25" spans="1:20" ht="15.75" customHeight="1" thickBot="1" x14ac:dyDescent="0.3">
      <c r="A25" s="365"/>
      <c r="B25" s="321"/>
      <c r="C25" s="321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46" t="s">
        <v>2</v>
      </c>
      <c r="B42" s="320"/>
      <c r="C42" s="320"/>
      <c r="D42" s="357" t="s">
        <v>1</v>
      </c>
      <c r="E42" s="377"/>
      <c r="F42" s="358" t="s">
        <v>13</v>
      </c>
      <c r="G42" s="358"/>
      <c r="H42" s="378" t="s">
        <v>34</v>
      </c>
      <c r="I42" s="377"/>
      <c r="K42" s="357" t="s">
        <v>19</v>
      </c>
      <c r="L42" s="377"/>
      <c r="M42" s="358" t="s">
        <v>13</v>
      </c>
      <c r="N42" s="358"/>
      <c r="O42" s="378" t="s">
        <v>34</v>
      </c>
      <c r="P42" s="377"/>
      <c r="R42" s="357" t="s">
        <v>22</v>
      </c>
      <c r="S42" s="358"/>
      <c r="T42" s="69" t="s">
        <v>0</v>
      </c>
    </row>
    <row r="43" spans="1:20" ht="15" customHeight="1" x14ac:dyDescent="0.25">
      <c r="A43" s="365"/>
      <c r="B43" s="321"/>
      <c r="C43" s="321"/>
      <c r="D43" s="379" t="s">
        <v>40</v>
      </c>
      <c r="E43" s="380"/>
      <c r="F43" s="381" t="str">
        <f>D43</f>
        <v>jan - mar</v>
      </c>
      <c r="G43" s="381"/>
      <c r="H43" s="379" t="str">
        <f>F43</f>
        <v>jan - mar</v>
      </c>
      <c r="I43" s="380"/>
      <c r="K43" s="379" t="str">
        <f>D43</f>
        <v>jan - mar</v>
      </c>
      <c r="L43" s="380"/>
      <c r="M43" s="381" t="str">
        <f>D43</f>
        <v>jan - mar</v>
      </c>
      <c r="N43" s="381"/>
      <c r="O43" s="379" t="str">
        <f>D43</f>
        <v>jan - mar</v>
      </c>
      <c r="P43" s="380"/>
      <c r="R43" s="379" t="str">
        <f>D43</f>
        <v>jan - mar</v>
      </c>
      <c r="S43" s="381"/>
      <c r="T43" s="67" t="s">
        <v>35</v>
      </c>
    </row>
    <row r="44" spans="1:20" ht="15.75" customHeight="1" thickBot="1" x14ac:dyDescent="0.3">
      <c r="A44" s="365"/>
      <c r="B44" s="321"/>
      <c r="C44" s="321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opLeftCell="H22" workbookViewId="0">
      <selection activeCell="O41" sqref="O41"/>
    </sheetView>
  </sheetViews>
  <sheetFormatPr defaultRowHeight="15" x14ac:dyDescent="0.25"/>
  <cols>
    <col min="1" max="1" width="19.42578125" bestFit="1" customWidth="1"/>
    <col min="18" max="18" width="9.42578125" customWidth="1"/>
    <col min="19" max="19" width="18.5703125" customWidth="1"/>
    <col min="20" max="21" width="9.140625" customWidth="1"/>
    <col min="22" max="23" width="9.855468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25" t="s">
        <v>3</v>
      </c>
      <c r="B3" s="327">
        <v>2007</v>
      </c>
      <c r="C3" s="322">
        <v>2008</v>
      </c>
      <c r="D3" s="322">
        <v>2009</v>
      </c>
      <c r="E3" s="322">
        <v>2010</v>
      </c>
      <c r="F3" s="322">
        <v>2011</v>
      </c>
      <c r="G3" s="322">
        <v>2012</v>
      </c>
      <c r="H3" s="322">
        <v>2013</v>
      </c>
      <c r="I3" s="322">
        <v>2014</v>
      </c>
      <c r="J3" s="322">
        <v>2015</v>
      </c>
      <c r="K3" s="322">
        <v>2016</v>
      </c>
      <c r="L3" s="333">
        <v>2017</v>
      </c>
      <c r="M3" s="322">
        <v>2018</v>
      </c>
      <c r="N3" s="322">
        <v>2019</v>
      </c>
      <c r="O3" s="320">
        <v>2020</v>
      </c>
      <c r="P3" s="322">
        <v>2021</v>
      </c>
      <c r="Q3" s="320">
        <v>2022</v>
      </c>
      <c r="R3" s="339">
        <v>2023</v>
      </c>
      <c r="S3" s="271" t="s">
        <v>49</v>
      </c>
      <c r="T3" s="329" t="s">
        <v>178</v>
      </c>
      <c r="U3" s="330"/>
      <c r="V3" s="337" t="s">
        <v>144</v>
      </c>
      <c r="W3" s="338"/>
    </row>
    <row r="4" spans="1:37" ht="31.5" customHeight="1" thickBot="1" x14ac:dyDescent="0.3">
      <c r="A4" s="326"/>
      <c r="B4" s="328"/>
      <c r="C4" s="324"/>
      <c r="D4" s="324"/>
      <c r="E4" s="324"/>
      <c r="F4" s="324"/>
      <c r="G4" s="324"/>
      <c r="H4" s="324"/>
      <c r="I4" s="324"/>
      <c r="J4" s="324"/>
      <c r="K4" s="324"/>
      <c r="L4" s="334"/>
      <c r="M4" s="324"/>
      <c r="N4" s="324"/>
      <c r="O4" s="321"/>
      <c r="P4" s="324"/>
      <c r="Q4" s="321"/>
      <c r="R4" s="340"/>
      <c r="S4" s="174" t="s">
        <v>145</v>
      </c>
      <c r="T4" s="127">
        <v>2023</v>
      </c>
      <c r="U4" s="264">
        <v>2024</v>
      </c>
      <c r="V4" s="297" t="s">
        <v>179</v>
      </c>
      <c r="W4" s="298" t="s">
        <v>180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301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53">
        <v>925952.67900000024</v>
      </c>
      <c r="Q6" s="204">
        <v>938963.28800000018</v>
      </c>
      <c r="R6" s="147">
        <v>924632.3</v>
      </c>
      <c r="S6" s="100"/>
      <c r="T6" s="115">
        <v>680807.43200000038</v>
      </c>
      <c r="U6" s="147">
        <v>697915.74800000002</v>
      </c>
      <c r="V6" s="112">
        <v>945276.9450000003</v>
      </c>
      <c r="W6" s="147">
        <v>941740.61600000027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79">
        <f>(P6-O6)/O6</f>
        <v>8.1480780433982658E-2</v>
      </c>
      <c r="Q7" s="287">
        <f>(Q6-P6)/P6</f>
        <v>1.4051051738465714E-2</v>
      </c>
      <c r="R7" s="278">
        <f>(R6-Q6)/Q6</f>
        <v>-1.5262564770264081E-2</v>
      </c>
      <c r="T7" s="118"/>
      <c r="U7" s="278">
        <f>(U6-T6)/T6</f>
        <v>2.5129449526925307E-2</v>
      </c>
      <c r="W7" s="278">
        <f>(W6-V6)/V6</f>
        <v>-3.7410507245577919E-3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53">
        <v>167736.79199999999</v>
      </c>
      <c r="Q8" s="204">
        <v>205343.67500000002</v>
      </c>
      <c r="R8" s="147">
        <v>197581.58900000004</v>
      </c>
      <c r="S8" s="100"/>
      <c r="T8" s="115">
        <v>156102.52400000003</v>
      </c>
      <c r="U8" s="147">
        <v>117021.60900000003</v>
      </c>
      <c r="V8" s="112">
        <v>214739.06400000001</v>
      </c>
      <c r="W8" s="147">
        <v>158500.67400000003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79">
        <f t="shared" si="1"/>
        <v>8.9145081860037469E-3</v>
      </c>
      <c r="Q9" s="288">
        <f t="shared" si="1"/>
        <v>0.22420175413871057</v>
      </c>
      <c r="R9" s="281">
        <f>(R8-Q8)/Q8</f>
        <v>-3.7800463052976824E-2</v>
      </c>
      <c r="S9" s="10"/>
      <c r="T9" s="116"/>
      <c r="U9" s="281">
        <f>(U8-T8)/T8</f>
        <v>-0.25035415186496279</v>
      </c>
      <c r="V9" s="299"/>
      <c r="W9" s="281">
        <f>(W8-V8)/V8</f>
        <v>-0.26189175342591592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154">
        <f t="shared" si="3"/>
        <v>758215.88700000022</v>
      </c>
      <c r="Q10" s="119">
        <f t="shared" si="3"/>
        <v>733619.61300000013</v>
      </c>
      <c r="R10" s="140">
        <f t="shared" si="3"/>
        <v>727050.71100000001</v>
      </c>
      <c r="T10" s="117">
        <f>T6-T8</f>
        <v>524704.90800000029</v>
      </c>
      <c r="U10" s="140">
        <f>U6-U8</f>
        <v>580894.13899999997</v>
      </c>
      <c r="V10" s="119">
        <f>V6-V8</f>
        <v>730537.88100000028</v>
      </c>
      <c r="W10" s="140">
        <f>W6-W8</f>
        <v>783239.94200000027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9">
        <f t="shared" ref="C11:Q11" si="4">(C10-B10)/B10</f>
        <v>-6.9691981183973503E-2</v>
      </c>
      <c r="D11" s="279">
        <f t="shared" si="4"/>
        <v>-6.1925390197789032E-2</v>
      </c>
      <c r="E11" s="279">
        <f t="shared" si="4"/>
        <v>0.12900124529442691</v>
      </c>
      <c r="F11" s="279">
        <f t="shared" si="4"/>
        <v>9.5481248872617649E-2</v>
      </c>
      <c r="G11" s="279">
        <f t="shared" si="4"/>
        <v>7.3268823590907375E-2</v>
      </c>
      <c r="H11" s="279">
        <f t="shared" si="4"/>
        <v>-3.0364536906909986E-2</v>
      </c>
      <c r="I11" s="279">
        <f t="shared" si="4"/>
        <v>4.5726535271722896E-3</v>
      </c>
      <c r="J11" s="279">
        <f t="shared" si="4"/>
        <v>2.9358308786875894E-2</v>
      </c>
      <c r="K11" s="279">
        <f t="shared" si="4"/>
        <v>-8.0738147744113774E-3</v>
      </c>
      <c r="L11" s="280">
        <f t="shared" si="4"/>
        <v>4.4074177807781237E-2</v>
      </c>
      <c r="M11" s="279">
        <f t="shared" si="4"/>
        <v>7.4580998979543013E-3</v>
      </c>
      <c r="N11" s="279">
        <f t="shared" si="4"/>
        <v>7.093264013285863E-3</v>
      </c>
      <c r="O11" s="279">
        <f t="shared" si="4"/>
        <v>6.1121700600131258E-2</v>
      </c>
      <c r="P11" s="279">
        <f t="shared" si="4"/>
        <v>9.8967189172580669E-2</v>
      </c>
      <c r="Q11" s="288">
        <f t="shared" si="4"/>
        <v>-3.2439671103858161E-2</v>
      </c>
      <c r="R11" s="281">
        <f>(R10-Q10)/R10</f>
        <v>-9.0349983854153999E-3</v>
      </c>
      <c r="S11" s="10"/>
      <c r="T11" s="116"/>
      <c r="U11" s="281">
        <f>(U10-T10)/T10</f>
        <v>0.10708729829529182</v>
      </c>
      <c r="V11" s="299"/>
      <c r="W11" s="281">
        <f>(W10-V10)/V10</f>
        <v>7.2141448610246628E-2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U12" si="5">(C6/C8)</f>
        <v>7.1670824030294336</v>
      </c>
      <c r="D12" s="284">
        <f t="shared" si="5"/>
        <v>6.8776220200097287</v>
      </c>
      <c r="E12" s="284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4.3612839469527103</v>
      </c>
      <c r="U12" s="285">
        <f t="shared" si="5"/>
        <v>5.9639903601051998</v>
      </c>
      <c r="V12" s="103">
        <f>V6/V8</f>
        <v>4.4019794414303686</v>
      </c>
      <c r="W12" s="285">
        <f>W6/W8</f>
        <v>5.9415559078316607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25" t="s">
        <v>2</v>
      </c>
      <c r="B14" s="327">
        <v>2007</v>
      </c>
      <c r="C14" s="322">
        <v>2008</v>
      </c>
      <c r="D14" s="322">
        <v>2009</v>
      </c>
      <c r="E14" s="322">
        <v>2010</v>
      </c>
      <c r="F14" s="322">
        <v>2011</v>
      </c>
      <c r="G14" s="322">
        <v>2012</v>
      </c>
      <c r="H14" s="322">
        <v>2013</v>
      </c>
      <c r="I14" s="322">
        <v>2014</v>
      </c>
      <c r="J14" s="322">
        <v>2015</v>
      </c>
      <c r="K14" s="331">
        <v>2016</v>
      </c>
      <c r="L14" s="333">
        <v>2017</v>
      </c>
      <c r="M14" s="322">
        <v>2018</v>
      </c>
      <c r="N14" s="322">
        <v>2019</v>
      </c>
      <c r="O14" s="320">
        <v>2020</v>
      </c>
      <c r="P14" s="322">
        <v>2021</v>
      </c>
      <c r="Q14" s="322">
        <v>2022</v>
      </c>
      <c r="R14" s="339">
        <v>2023</v>
      </c>
      <c r="S14" s="128" t="s">
        <v>49</v>
      </c>
      <c r="T14" s="329" t="str">
        <f>T3</f>
        <v>jan-set</v>
      </c>
      <c r="U14" s="330"/>
      <c r="V14" s="337" t="s">
        <v>144</v>
      </c>
      <c r="W14" s="338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26"/>
      <c r="B15" s="328"/>
      <c r="C15" s="324"/>
      <c r="D15" s="324"/>
      <c r="E15" s="324"/>
      <c r="F15" s="324"/>
      <c r="G15" s="324"/>
      <c r="H15" s="324"/>
      <c r="I15" s="324"/>
      <c r="J15" s="324"/>
      <c r="K15" s="332"/>
      <c r="L15" s="334"/>
      <c r="M15" s="324"/>
      <c r="N15" s="324"/>
      <c r="O15" s="321"/>
      <c r="P15" s="324"/>
      <c r="Q15" s="323"/>
      <c r="R15" s="340"/>
      <c r="S15" s="129" t="str">
        <f>S4</f>
        <v>2007/2023</v>
      </c>
      <c r="T15" s="127">
        <f>T4</f>
        <v>2023</v>
      </c>
      <c r="U15" s="264">
        <f>U4</f>
        <v>2024</v>
      </c>
      <c r="V15" s="297" t="str">
        <f>V4</f>
        <v>out 2022 a set 2023</v>
      </c>
      <c r="W15" s="298" t="str">
        <f>W4</f>
        <v>out  2023 a set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286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418166.49</v>
      </c>
      <c r="Q17" s="274">
        <v>405350.3519999999</v>
      </c>
      <c r="R17" s="147">
        <v>407506.523999998</v>
      </c>
      <c r="S17" s="100"/>
      <c r="T17" s="115">
        <v>290046.75599999999</v>
      </c>
      <c r="U17" s="147">
        <v>302984.81500000006</v>
      </c>
      <c r="V17" s="39">
        <v>410223.8189999999</v>
      </c>
      <c r="W17" s="147">
        <v>418288.41099999996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5"/>
      <c r="C18" s="276">
        <f t="shared" ref="C18:Q18" si="6">(C17-B17)/B17</f>
        <v>-5.4332489679479568E-2</v>
      </c>
      <c r="D18" s="276">
        <f t="shared" si="6"/>
        <v>-7.2127077537654183E-2</v>
      </c>
      <c r="E18" s="276">
        <f t="shared" si="6"/>
        <v>0.12182444539758823</v>
      </c>
      <c r="F18" s="276">
        <f t="shared" si="6"/>
        <v>1.2510259696368252E-2</v>
      </c>
      <c r="G18" s="276">
        <f t="shared" si="6"/>
        <v>3.8557547808706294E-2</v>
      </c>
      <c r="H18" s="276">
        <f t="shared" si="6"/>
        <v>3.7801022123911316E-3</v>
      </c>
      <c r="I18" s="276">
        <f t="shared" si="6"/>
        <v>-1.5821591729182263E-3</v>
      </c>
      <c r="J18" s="276">
        <f t="shared" si="6"/>
        <v>3.6697642720653331E-2</v>
      </c>
      <c r="K18" s="287">
        <f t="shared" si="6"/>
        <v>2.2227281971553901E-2</v>
      </c>
      <c r="L18" s="277">
        <f t="shared" si="6"/>
        <v>2.5737437820711511E-2</v>
      </c>
      <c r="M18" s="276">
        <f t="shared" si="6"/>
        <v>2.6759932780496109E-2</v>
      </c>
      <c r="N18" s="276">
        <f t="shared" si="6"/>
        <v>1.6024959109884815E-3</v>
      </c>
      <c r="O18" s="276">
        <f t="shared" si="6"/>
        <v>-0.13403340389423476</v>
      </c>
      <c r="P18" s="276">
        <f t="shared" si="6"/>
        <v>6.1459813259181283E-2</v>
      </c>
      <c r="Q18" s="276">
        <f t="shared" si="6"/>
        <v>-3.064840991921685E-2</v>
      </c>
      <c r="R18" s="278">
        <f>(R17-Q17)/Q17</f>
        <v>5.3192799497016356E-3</v>
      </c>
      <c r="T18" s="118"/>
      <c r="U18" s="278"/>
      <c r="V18" s="116"/>
      <c r="W18" s="317">
        <f>(W17-V17)/V17</f>
        <v>1.9659004734681348E-2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202578.51500000001</v>
      </c>
      <c r="R19" s="147">
        <v>194891.68100000001</v>
      </c>
      <c r="S19" s="100"/>
      <c r="T19" s="115">
        <v>153996.68600000002</v>
      </c>
      <c r="U19" s="147">
        <v>115363.05700000002</v>
      </c>
      <c r="V19" s="112">
        <v>211892.16800000003</v>
      </c>
      <c r="W19" s="147">
        <v>156258.05200000003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9">
        <f t="shared" ref="C20:Q20" si="7">(C19-B19)/B19</f>
        <v>0.27026566048919176</v>
      </c>
      <c r="D20" s="279">
        <f t="shared" si="7"/>
        <v>-2.4010145087149853E-2</v>
      </c>
      <c r="E20" s="279">
        <f t="shared" si="7"/>
        <v>0.14006023199087436</v>
      </c>
      <c r="F20" s="279">
        <f t="shared" si="7"/>
        <v>-8.8603238264779852E-2</v>
      </c>
      <c r="G20" s="279">
        <f t="shared" si="7"/>
        <v>5.702380925842114E-2</v>
      </c>
      <c r="H20" s="279">
        <f t="shared" si="7"/>
        <v>0.42203841205856046</v>
      </c>
      <c r="I20" s="279">
        <f t="shared" si="7"/>
        <v>2.2864466924753087E-2</v>
      </c>
      <c r="J20" s="279">
        <f t="shared" si="7"/>
        <v>-6.9050989193828793E-2</v>
      </c>
      <c r="K20" s="288">
        <f t="shared" si="7"/>
        <v>-5.6265682741884385E-2</v>
      </c>
      <c r="L20" s="280">
        <f t="shared" si="7"/>
        <v>0.24855590020796675</v>
      </c>
      <c r="M20" s="279">
        <f t="shared" si="7"/>
        <v>0.12649303974249151</v>
      </c>
      <c r="N20" s="279">
        <f t="shared" si="7"/>
        <v>9.3478917261994809E-2</v>
      </c>
      <c r="O20" s="279">
        <f t="shared" si="7"/>
        <v>-2.0256048630349952E-2</v>
      </c>
      <c r="P20" s="279">
        <f t="shared" si="7"/>
        <v>6.002496321448187E-3</v>
      </c>
      <c r="Q20" s="279">
        <f t="shared" si="7"/>
        <v>0.22527490908611875</v>
      </c>
      <c r="R20" s="281">
        <f>(R19-Q19)/Q19</f>
        <v>-3.7944961734959912E-2</v>
      </c>
      <c r="S20" s="10"/>
      <c r="T20" s="116"/>
      <c r="U20" s="281">
        <f>(U19-T19)/T19</f>
        <v>-0.25087311943842738</v>
      </c>
      <c r="V20" s="299"/>
      <c r="W20" s="281">
        <f>(W19-V19)/V19</f>
        <v>-0.26255862368636484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2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252833.37699999998</v>
      </c>
      <c r="Q21" s="154">
        <f t="shared" ref="Q21" si="9">Q17-Q19</f>
        <v>202771.83699999988</v>
      </c>
      <c r="R21" s="140">
        <f t="shared" ref="R21" si="10">R17-R19</f>
        <v>212614.84299999799</v>
      </c>
      <c r="T21" s="117">
        <f>T17-T19</f>
        <v>136050.06999999998</v>
      </c>
      <c r="U21" s="140">
        <f>U17-U19</f>
        <v>187621.75800000003</v>
      </c>
      <c r="V21" s="119">
        <f>V17-V19</f>
        <v>198331.65099999987</v>
      </c>
      <c r="W21" s="140">
        <f>W17-W19</f>
        <v>262030.35899999994</v>
      </c>
    </row>
    <row r="22" spans="1:37" ht="27.75" customHeight="1" thickBot="1" x14ac:dyDescent="0.3">
      <c r="A22" s="113" t="s">
        <v>54</v>
      </c>
      <c r="B22" s="116"/>
      <c r="C22" s="279">
        <f t="shared" ref="C22:Q22" si="11">(C21-B21)/B21</f>
        <v>-0.11605990664243518</v>
      </c>
      <c r="D22" s="279">
        <f t="shared" si="11"/>
        <v>-8.5276349890891168E-2</v>
      </c>
      <c r="E22" s="279">
        <f t="shared" si="11"/>
        <v>0.1165072369632576</v>
      </c>
      <c r="F22" s="279">
        <f t="shared" si="11"/>
        <v>4.261497835533698E-2</v>
      </c>
      <c r="G22" s="279">
        <f t="shared" si="11"/>
        <v>3.3751501627664215E-2</v>
      </c>
      <c r="H22" s="279">
        <f t="shared" si="11"/>
        <v>-0.10752681486702027</v>
      </c>
      <c r="I22" s="279">
        <f t="shared" si="11"/>
        <v>-1.1948193852351347E-2</v>
      </c>
      <c r="J22" s="279">
        <f t="shared" si="11"/>
        <v>8.3117827023432511E-2</v>
      </c>
      <c r="K22" s="288">
        <f t="shared" si="11"/>
        <v>5.1842369912734339E-2</v>
      </c>
      <c r="L22" s="280">
        <f t="shared" si="11"/>
        <v>-4.9690555415814887E-2</v>
      </c>
      <c r="M22" s="279">
        <f t="shared" si="11"/>
        <v>-1.7597221367526766E-2</v>
      </c>
      <c r="N22" s="279">
        <f t="shared" si="11"/>
        <v>-4.5253732451977856E-2</v>
      </c>
      <c r="O22" s="279">
        <f t="shared" si="11"/>
        <v>-0.20049052687338559</v>
      </c>
      <c r="P22" s="279">
        <f t="shared" si="11"/>
        <v>0.10115460548136972</v>
      </c>
      <c r="Q22" s="279">
        <f t="shared" si="11"/>
        <v>-0.19800210159752801</v>
      </c>
      <c r="R22" s="281">
        <f>(R21-Q21)/Q21</f>
        <v>4.8542273649166121E-2</v>
      </c>
      <c r="S22" s="10"/>
      <c r="T22" s="116"/>
      <c r="U22" s="281">
        <f>(U21-T21)/T21</f>
        <v>0.37906403135257527</v>
      </c>
      <c r="V22" s="299"/>
      <c r="W22" s="281">
        <f>(W21-V21)/V21</f>
        <v>0.3211726806025535</v>
      </c>
    </row>
    <row r="23" spans="1:37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1.8834610246093215</v>
      </c>
      <c r="U23" s="285">
        <f>(U17/U19)</f>
        <v>2.6263591038507244</v>
      </c>
      <c r="V23" s="103">
        <f>V17/V19</f>
        <v>1.9360027455096869</v>
      </c>
      <c r="W23" s="285">
        <f>W17/W19</f>
        <v>2.676907881841506</v>
      </c>
    </row>
    <row r="24" spans="1:37" ht="30" customHeight="1" thickBot="1" x14ac:dyDescent="0.3"/>
    <row r="25" spans="1:37" ht="22.5" customHeight="1" x14ac:dyDescent="0.25">
      <c r="A25" s="325" t="s">
        <v>15</v>
      </c>
      <c r="B25" s="327">
        <v>2007</v>
      </c>
      <c r="C25" s="322">
        <v>2008</v>
      </c>
      <c r="D25" s="322">
        <v>2009</v>
      </c>
      <c r="E25" s="322">
        <v>2010</v>
      </c>
      <c r="F25" s="322">
        <v>2011</v>
      </c>
      <c r="G25" s="322">
        <v>2012</v>
      </c>
      <c r="H25" s="322">
        <v>2013</v>
      </c>
      <c r="I25" s="322">
        <v>2014</v>
      </c>
      <c r="J25" s="322">
        <v>2015</v>
      </c>
      <c r="K25" s="331">
        <v>2016</v>
      </c>
      <c r="L25" s="333">
        <v>2017</v>
      </c>
      <c r="M25" s="322">
        <v>2018</v>
      </c>
      <c r="N25" s="322">
        <v>2019</v>
      </c>
      <c r="O25" s="335">
        <v>2020</v>
      </c>
      <c r="P25" s="320">
        <v>2021</v>
      </c>
      <c r="Q25" s="322">
        <v>2022</v>
      </c>
      <c r="R25" s="339">
        <v>2023</v>
      </c>
      <c r="S25" s="128" t="s">
        <v>49</v>
      </c>
      <c r="T25" s="329" t="str">
        <f>T14</f>
        <v>jan-set</v>
      </c>
      <c r="U25" s="330"/>
      <c r="V25" s="337" t="s">
        <v>144</v>
      </c>
      <c r="W25" s="338"/>
    </row>
    <row r="26" spans="1:37" ht="31.5" customHeight="1" thickBot="1" x14ac:dyDescent="0.3">
      <c r="A26" s="326"/>
      <c r="B26" s="328"/>
      <c r="C26" s="324"/>
      <c r="D26" s="324"/>
      <c r="E26" s="324"/>
      <c r="F26" s="324"/>
      <c r="G26" s="324"/>
      <c r="H26" s="324"/>
      <c r="I26" s="324"/>
      <c r="J26" s="324"/>
      <c r="K26" s="332"/>
      <c r="L26" s="334"/>
      <c r="M26" s="324"/>
      <c r="N26" s="324"/>
      <c r="O26" s="336"/>
      <c r="P26" s="321"/>
      <c r="Q26" s="324"/>
      <c r="R26" s="340"/>
      <c r="S26" s="129" t="str">
        <f>S4</f>
        <v>2007/2023</v>
      </c>
      <c r="T26" s="127">
        <f>T4</f>
        <v>2023</v>
      </c>
      <c r="U26" s="264">
        <f>U4</f>
        <v>2024</v>
      </c>
      <c r="V26" s="300" t="str">
        <f>V4</f>
        <v>out 2022 a set 2023</v>
      </c>
      <c r="W26" s="298" t="str">
        <f>W4</f>
        <v>out  2023 a set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286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520796.79799999984</v>
      </c>
      <c r="R28" s="147">
        <v>519281.94800000021</v>
      </c>
      <c r="S28" s="100"/>
      <c r="T28" s="115">
        <v>390760.67600000027</v>
      </c>
      <c r="U28" s="147">
        <v>394930.93300000008</v>
      </c>
      <c r="V28" s="112">
        <v>535053.12600000005</v>
      </c>
      <c r="W28" s="147">
        <v>523452.20500000013</v>
      </c>
    </row>
    <row r="29" spans="1:37" ht="27.75" customHeight="1" thickBot="1" x14ac:dyDescent="0.3">
      <c r="A29" s="114" t="s">
        <v>54</v>
      </c>
      <c r="B29" s="275"/>
      <c r="C29" s="276">
        <f t="shared" ref="C29:Q29" si="12">(C28-B28)/B28</f>
        <v>6.3491251811589565E-3</v>
      </c>
      <c r="D29" s="276">
        <f t="shared" si="12"/>
        <v>-2.5351041341628616E-2</v>
      </c>
      <c r="E29" s="276">
        <f t="shared" si="12"/>
        <v>0.14232124040801208</v>
      </c>
      <c r="F29" s="276">
        <f t="shared" si="12"/>
        <v>0.16522017339726491</v>
      </c>
      <c r="G29" s="276">
        <f t="shared" si="12"/>
        <v>0.11849348127885141</v>
      </c>
      <c r="H29" s="276">
        <f t="shared" si="12"/>
        <v>5.296421056115299E-2</v>
      </c>
      <c r="I29" s="276">
        <f t="shared" si="12"/>
        <v>1.9591998746035993E-2</v>
      </c>
      <c r="J29" s="276">
        <f t="shared" si="12"/>
        <v>-1.7803184510057374E-2</v>
      </c>
      <c r="K29" s="287">
        <f t="shared" si="12"/>
        <v>-6.6755691727534677E-2</v>
      </c>
      <c r="L29" s="277">
        <f t="shared" si="12"/>
        <v>0.14679340175955716</v>
      </c>
      <c r="M29" s="276">
        <f t="shared" si="12"/>
        <v>3.1169571012153018E-2</v>
      </c>
      <c r="N29" s="276">
        <f t="shared" si="12"/>
        <v>5.2964042161944717E-2</v>
      </c>
      <c r="O29" s="276">
        <f t="shared" si="12"/>
        <v>0.26823197519276548</v>
      </c>
      <c r="P29" s="276">
        <f t="shared" si="12"/>
        <v>7.7338249378292354E-2</v>
      </c>
      <c r="Q29" s="276">
        <f t="shared" si="12"/>
        <v>4.5810259040419382E-2</v>
      </c>
      <c r="R29" s="278">
        <f>(R28-Q28)/Q28</f>
        <v>-2.9087160401466755E-3</v>
      </c>
      <c r="T29" s="118"/>
      <c r="U29" s="278">
        <f>(U28-T28)/T28</f>
        <v>1.0672151155762167E-2</v>
      </c>
      <c r="W29" s="278">
        <f>(W28-V28)/V28</f>
        <v>-2.168181146183961E-2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47">
        <v>2689.9079999999999</v>
      </c>
      <c r="S30" s="100"/>
      <c r="T30" s="115">
        <v>2105.8379999999997</v>
      </c>
      <c r="U30" s="147">
        <v>1658.5520000000001</v>
      </c>
      <c r="V30" s="112">
        <v>2846.8959999999997</v>
      </c>
      <c r="W30" s="147">
        <v>2242.6219999999994</v>
      </c>
    </row>
    <row r="31" spans="1:37" ht="27.75" customHeight="1" thickBot="1" x14ac:dyDescent="0.3">
      <c r="A31" s="113" t="s">
        <v>54</v>
      </c>
      <c r="B31" s="116"/>
      <c r="C31" s="279">
        <f t="shared" ref="C31:Q31" si="13">(C30-B30)/B30</f>
        <v>0.28740195099069604</v>
      </c>
      <c r="D31" s="279">
        <f t="shared" si="13"/>
        <v>0.87424480625071677</v>
      </c>
      <c r="E31" s="279">
        <f t="shared" si="13"/>
        <v>-0.35240240164564085</v>
      </c>
      <c r="F31" s="279">
        <f t="shared" si="13"/>
        <v>0.30120319844880566</v>
      </c>
      <c r="G31" s="279">
        <f t="shared" si="13"/>
        <v>-0.12612648022085726</v>
      </c>
      <c r="H31" s="279">
        <f t="shared" si="13"/>
        <v>7.1660651760911652E-3</v>
      </c>
      <c r="I31" s="279">
        <f t="shared" si="13"/>
        <v>-1.9460888913914301E-2</v>
      </c>
      <c r="J31" s="279">
        <f t="shared" si="13"/>
        <v>0.17146393140729888</v>
      </c>
      <c r="K31" s="288">
        <f t="shared" si="13"/>
        <v>-5.2106064729437615E-2</v>
      </c>
      <c r="L31" s="280">
        <f t="shared" si="13"/>
        <v>-8.4124648923364909E-2</v>
      </c>
      <c r="M31" s="279">
        <f t="shared" si="13"/>
        <v>0.28764018691588777</v>
      </c>
      <c r="N31" s="279">
        <f t="shared" si="13"/>
        <v>0.10676256403742751</v>
      </c>
      <c r="O31" s="279">
        <f t="shared" si="13"/>
        <v>0.30345145589616501</v>
      </c>
      <c r="P31" s="279">
        <f t="shared" si="13"/>
        <v>0.25973041103931305</v>
      </c>
      <c r="Q31" s="279">
        <f t="shared" si="13"/>
        <v>0.15038655327936848</v>
      </c>
      <c r="R31" s="281">
        <f>(R30-Q30)/Q30</f>
        <v>-2.7214338410797349E-2</v>
      </c>
      <c r="S31" s="10"/>
      <c r="T31" s="116"/>
      <c r="U31" s="281">
        <f>(U30-T30)/T30</f>
        <v>-0.21240285340087872</v>
      </c>
      <c r="V31" s="299"/>
      <c r="W31" s="281">
        <f>(W30-V30)/V30</f>
        <v>-0.21225713900332166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P32" si="14">(C28-C30)</f>
        <v>204244.86400000018</v>
      </c>
      <c r="D32" s="154">
        <f t="shared" si="14"/>
        <v>198400.41200000027</v>
      </c>
      <c r="E32" s="154">
        <f t="shared" si="14"/>
        <v>227324.11700000009</v>
      </c>
      <c r="F32" s="154">
        <f t="shared" si="14"/>
        <v>264760.33899999998</v>
      </c>
      <c r="G32" s="154">
        <f t="shared" si="14"/>
        <v>296419.00400000002</v>
      </c>
      <c r="H32" s="154">
        <f t="shared" si="14"/>
        <v>312165.44199999998</v>
      </c>
      <c r="I32" s="154">
        <f t="shared" si="14"/>
        <v>318321.61400000006</v>
      </c>
      <c r="J32" s="154">
        <f t="shared" si="14"/>
        <v>312463.31199999998</v>
      </c>
      <c r="K32" s="119">
        <f t="shared" si="14"/>
        <v>291587.27400000009</v>
      </c>
      <c r="L32" s="282">
        <f t="shared" si="14"/>
        <v>334649.34799999959</v>
      </c>
      <c r="M32" s="154">
        <f t="shared" si="14"/>
        <v>344816.77799999999</v>
      </c>
      <c r="N32" s="154">
        <f t="shared" si="14"/>
        <v>363008.511</v>
      </c>
      <c r="O32" s="154">
        <f t="shared" si="14"/>
        <v>460327.44400000002</v>
      </c>
      <c r="P32" s="154">
        <f t="shared" si="14"/>
        <v>495580.34200000018</v>
      </c>
      <c r="Q32" s="154">
        <f t="shared" ref="Q32" si="15">(Q28-Q30)</f>
        <v>518031.63799999986</v>
      </c>
      <c r="R32" s="140">
        <f t="shared" ref="R32" si="16">(R28-R30)</f>
        <v>516592.04000000021</v>
      </c>
      <c r="T32" s="117">
        <f>T28-T30</f>
        <v>388654.83800000028</v>
      </c>
      <c r="U32" s="140">
        <f>U28-U30</f>
        <v>393272.38100000005</v>
      </c>
      <c r="V32" s="119">
        <f>V28-V30</f>
        <v>532206.2300000001</v>
      </c>
      <c r="W32" s="140">
        <f>W28-W30</f>
        <v>521209.58300000016</v>
      </c>
    </row>
    <row r="33" spans="1:23" ht="27.75" customHeight="1" thickBot="1" x14ac:dyDescent="0.3">
      <c r="A33" s="113" t="s">
        <v>54</v>
      </c>
      <c r="B33" s="116"/>
      <c r="C33" s="279">
        <f t="shared" ref="C33:Q33" si="17">(C32-B32)/B32</f>
        <v>5.5526611102788507E-3</v>
      </c>
      <c r="D33" s="279">
        <f t="shared" si="17"/>
        <v>-2.8614927619427914E-2</v>
      </c>
      <c r="E33" s="279">
        <f t="shared" si="17"/>
        <v>0.14578450068944299</v>
      </c>
      <c r="F33" s="279">
        <f t="shared" si="17"/>
        <v>0.16468213973091064</v>
      </c>
      <c r="G33" s="279">
        <f t="shared" si="17"/>
        <v>0.11957480157177182</v>
      </c>
      <c r="H33" s="279">
        <f t="shared" si="17"/>
        <v>5.3122228290059179E-2</v>
      </c>
      <c r="I33" s="279">
        <f t="shared" si="17"/>
        <v>1.972086327223908E-2</v>
      </c>
      <c r="J33" s="279">
        <f t="shared" si="17"/>
        <v>-1.840372045864307E-2</v>
      </c>
      <c r="K33" s="288">
        <f t="shared" si="17"/>
        <v>-6.6811165337708145E-2</v>
      </c>
      <c r="L33" s="280">
        <f t="shared" si="17"/>
        <v>0.14768159600819714</v>
      </c>
      <c r="M33" s="279">
        <f t="shared" si="17"/>
        <v>3.038233918806384E-2</v>
      </c>
      <c r="N33" s="279">
        <f t="shared" si="17"/>
        <v>5.2757679326149283E-2</v>
      </c>
      <c r="O33" s="279">
        <f t="shared" si="17"/>
        <v>0.26808994844751732</v>
      </c>
      <c r="P33" s="279">
        <f t="shared" si="17"/>
        <v>7.6582220894047232E-2</v>
      </c>
      <c r="Q33" s="279">
        <f t="shared" si="17"/>
        <v>4.5303039885306172E-2</v>
      </c>
      <c r="R33" s="281">
        <f>(R32-Q32)/Q32</f>
        <v>-2.7789769859570801E-3</v>
      </c>
      <c r="S33" s="10"/>
      <c r="T33" s="116"/>
      <c r="U33" s="281">
        <f>(U32-T32)/T32</f>
        <v>1.1880832421285256E-2</v>
      </c>
      <c r="V33" s="299"/>
      <c r="W33" s="281">
        <f>(W32-V32)/V32</f>
        <v>-2.0662379318633562E-2</v>
      </c>
    </row>
    <row r="34" spans="1:23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185.56065376349002</v>
      </c>
      <c r="U34" s="285">
        <f>(U28/U30)</f>
        <v>238.11790827179374</v>
      </c>
    </row>
    <row r="36" spans="1:23" x14ac:dyDescent="0.25">
      <c r="A36" s="3" t="s">
        <v>70</v>
      </c>
    </row>
  </sheetData>
  <mergeCells count="60">
    <mergeCell ref="V3:W3"/>
    <mergeCell ref="V14:W14"/>
    <mergeCell ref="V25:W25"/>
    <mergeCell ref="R3:R4"/>
    <mergeCell ref="R14:R15"/>
    <mergeCell ref="R25:R26"/>
    <mergeCell ref="T25:U25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R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R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R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T34:U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T12:W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T23:W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C68"/>
  <sheetViews>
    <sheetView showGridLines="0" topLeftCell="AH51" workbookViewId="0">
      <selection activeCell="P67" sqref="P67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6" t="s">
        <v>3</v>
      </c>
      <c r="B4" s="348" t="s">
        <v>72</v>
      </c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3"/>
      <c r="Q4" s="351" t="s">
        <v>146</v>
      </c>
      <c r="S4" s="349" t="s">
        <v>3</v>
      </c>
      <c r="T4" s="341" t="s">
        <v>72</v>
      </c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3"/>
      <c r="AI4" s="344" t="s">
        <v>146</v>
      </c>
      <c r="AK4" s="341" t="s">
        <v>72</v>
      </c>
      <c r="AL4" s="342"/>
      <c r="AM4" s="342"/>
      <c r="AN4" s="342"/>
      <c r="AO4" s="342"/>
      <c r="AP4" s="342"/>
      <c r="AQ4" s="342"/>
      <c r="AR4" s="342"/>
      <c r="AS4" s="342"/>
      <c r="AT4" s="342"/>
      <c r="AU4" s="342"/>
      <c r="AV4" s="342"/>
      <c r="AW4" s="342"/>
      <c r="AX4" s="342"/>
      <c r="AY4" s="343"/>
      <c r="AZ4" s="344" t="s">
        <v>146</v>
      </c>
    </row>
    <row r="5" spans="1:55" ht="20.100000000000001" customHeight="1" thickBot="1" x14ac:dyDescent="0.3">
      <c r="A5" s="347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2"/>
      <c r="S5" s="350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5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45"/>
      <c r="BC5" s="290"/>
    </row>
    <row r="6" spans="1:55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2"/>
      <c r="S6" s="291"/>
      <c r="T6" s="293">
        <v>2010</v>
      </c>
      <c r="U6" s="293">
        <v>2011</v>
      </c>
      <c r="V6" s="293">
        <v>2012</v>
      </c>
      <c r="W6" s="293"/>
      <c r="X6" s="293"/>
      <c r="Y6" s="293"/>
      <c r="Z6" s="293"/>
      <c r="AA6" s="293"/>
      <c r="AB6" s="290"/>
      <c r="AC6" s="290"/>
      <c r="AD6" s="290"/>
      <c r="AE6" s="290"/>
      <c r="AF6" s="290"/>
      <c r="AG6" s="290"/>
      <c r="AH6" s="293"/>
      <c r="AI6" s="294"/>
      <c r="AK6" s="293"/>
      <c r="AL6" s="293"/>
      <c r="AM6" s="293"/>
      <c r="AN6" s="293"/>
      <c r="AO6" s="293"/>
      <c r="AP6" s="293"/>
      <c r="AQ6" s="293"/>
      <c r="AR6" s="293"/>
      <c r="AS6" s="290"/>
      <c r="AT6" s="290"/>
      <c r="AU6" s="290"/>
      <c r="AV6" s="290"/>
      <c r="AW6" s="290"/>
      <c r="AX6" s="290"/>
      <c r="AY6" s="293"/>
      <c r="AZ6" s="292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12">
        <v>224820.05999999997</v>
      </c>
      <c r="Q7" s="61">
        <f>IF(P7="","",(P7-O7)/O7)</f>
        <v>-3.8530489057352624E-2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62328.525999999998</v>
      </c>
      <c r="AH7" s="112">
        <v>64824.128999999914</v>
      </c>
      <c r="AI7" s="61">
        <f>IF(AH7="","",(AH7-AG7)/AG7)</f>
        <v>4.0039499730828154E-2</v>
      </c>
      <c r="AK7" s="124">
        <f t="shared" ref="AK7:AX22" si="0">(T7/B7)*10</f>
        <v>2.3028706152346192</v>
      </c>
      <c r="AL7" s="156">
        <f t="shared" si="0"/>
        <v>2.4812467982209876</v>
      </c>
      <c r="AM7" s="156">
        <f t="shared" si="0"/>
        <v>1.8094775204000828</v>
      </c>
      <c r="AN7" s="156">
        <f t="shared" si="0"/>
        <v>2.1338999736865198</v>
      </c>
      <c r="AO7" s="156">
        <f t="shared" si="0"/>
        <v>2.4164760330275441</v>
      </c>
      <c r="AP7" s="156">
        <f t="shared" si="0"/>
        <v>2.4488229571883595</v>
      </c>
      <c r="AQ7" s="156">
        <f t="shared" si="0"/>
        <v>2.7216164857245251</v>
      </c>
      <c r="AR7" s="156">
        <f t="shared" si="0"/>
        <v>2.5208020297717444</v>
      </c>
      <c r="AS7" s="156">
        <f t="shared" si="0"/>
        <v>2.5562518045408811</v>
      </c>
      <c r="AT7" s="156">
        <f t="shared" si="0"/>
        <v>2.6212769861937577</v>
      </c>
      <c r="AU7" s="156">
        <f t="shared" si="0"/>
        <v>2.6565484355435616</v>
      </c>
      <c r="AV7" s="156">
        <f t="shared" si="0"/>
        <v>2.6250215536517025</v>
      </c>
      <c r="AW7" s="156">
        <f t="shared" si="0"/>
        <v>2.7768533106935394</v>
      </c>
      <c r="AX7" s="156">
        <f t="shared" si="0"/>
        <v>2.6655529498122226</v>
      </c>
      <c r="AY7" s="156">
        <f>(AH7/P7)*10</f>
        <v>2.8833783337661205</v>
      </c>
      <c r="AZ7" s="61">
        <f t="shared" ref="AZ7:AZ23" si="1">IF(AY7="","",(AY7-AX7)/AX7)</f>
        <v>8.1718648271174976E-2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225923.72000000015</v>
      </c>
      <c r="P8" s="119">
        <v>268975.33000000089</v>
      </c>
      <c r="Q8" s="52">
        <f t="shared" ref="Q8:Q23" si="2">IF(P8="","",(P8-O8)/O8)</f>
        <v>0.19055816715482871</v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65467.732000000033</v>
      </c>
      <c r="AH8" s="119">
        <v>72566.13800000005</v>
      </c>
      <c r="AI8" s="52">
        <f t="shared" ref="AI8:AI23" si="3">IF(AH8="","",(AH8-AG8)/AG8)</f>
        <v>0.10842602581681024</v>
      </c>
      <c r="AK8" s="125">
        <f t="shared" si="0"/>
        <v>2.425310433832923</v>
      </c>
      <c r="AL8" s="157">
        <f t="shared" si="0"/>
        <v>2.0249048429202356</v>
      </c>
      <c r="AM8" s="157">
        <f t="shared" si="0"/>
        <v>2.0389975961379729</v>
      </c>
      <c r="AN8" s="157">
        <f t="shared" si="0"/>
        <v>1.9956838438488873</v>
      </c>
      <c r="AO8" s="157">
        <f t="shared" si="0"/>
        <v>2.3630989749879605</v>
      </c>
      <c r="AP8" s="157">
        <f t="shared" si="0"/>
        <v>2.4494538492006965</v>
      </c>
      <c r="AQ8" s="157">
        <f t="shared" si="0"/>
        <v>2.5901294424956642</v>
      </c>
      <c r="AR8" s="157">
        <f t="shared" si="0"/>
        <v>2.5992361491655602</v>
      </c>
      <c r="AS8" s="157">
        <f t="shared" si="0"/>
        <v>2.332460682100173</v>
      </c>
      <c r="AT8" s="157">
        <f t="shared" si="0"/>
        <v>2.6676951908790461</v>
      </c>
      <c r="AU8" s="157">
        <f t="shared" si="0"/>
        <v>2.5328122058281508</v>
      </c>
      <c r="AV8" s="157">
        <f t="shared" si="0"/>
        <v>2.6173670765159578</v>
      </c>
      <c r="AW8" s="157">
        <f t="shared" si="0"/>
        <v>2.7702425895873901</v>
      </c>
      <c r="AX8" s="157">
        <f t="shared" si="0"/>
        <v>2.8977803658686212</v>
      </c>
      <c r="AY8" s="157">
        <f>IF(AH8="","",(AH8/P8)*10)</f>
        <v>2.6978733700224407</v>
      </c>
      <c r="AZ8" s="52">
        <f t="shared" si="1"/>
        <v>-6.8986248302589218E-2</v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19">
        <v>293138.80999999988</v>
      </c>
      <c r="Q9" s="52">
        <f t="shared" si="2"/>
        <v>1.908694250704936E-2</v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82246.040000000008</v>
      </c>
      <c r="AH9" s="119">
        <v>77190.757999999929</v>
      </c>
      <c r="AI9" s="52">
        <f t="shared" si="3"/>
        <v>-6.1465354441381966E-2</v>
      </c>
      <c r="AK9" s="125">
        <f t="shared" si="0"/>
        <v>2.0661463096406028</v>
      </c>
      <c r="AL9" s="157">
        <f t="shared" si="0"/>
        <v>2.1559066709824086</v>
      </c>
      <c r="AM9" s="157">
        <f t="shared" si="0"/>
        <v>1.8729560222737081</v>
      </c>
      <c r="AN9" s="157">
        <f t="shared" si="0"/>
        <v>2.1697574591861963</v>
      </c>
      <c r="AO9" s="157">
        <f t="shared" si="0"/>
        <v>2.3469003959806871</v>
      </c>
      <c r="AP9" s="157">
        <f t="shared" si="0"/>
        <v>2.4085315499415931</v>
      </c>
      <c r="AQ9" s="157">
        <f t="shared" si="0"/>
        <v>2.2613053774763308</v>
      </c>
      <c r="AR9" s="157">
        <f t="shared" si="0"/>
        <v>2.7452023741560456</v>
      </c>
      <c r="AS9" s="157">
        <f t="shared" si="0"/>
        <v>2.6591216085450871</v>
      </c>
      <c r="AT9" s="157">
        <f t="shared" si="0"/>
        <v>2.6691081028883996</v>
      </c>
      <c r="AU9" s="157">
        <f t="shared" si="0"/>
        <v>2.6201465661466194</v>
      </c>
      <c r="AV9" s="157">
        <f t="shared" si="0"/>
        <v>2.7675430112669441</v>
      </c>
      <c r="AW9" s="157">
        <f t="shared" si="0"/>
        <v>2.8340224964355603</v>
      </c>
      <c r="AX9" s="157">
        <f t="shared" si="0"/>
        <v>2.8592551575450731</v>
      </c>
      <c r="AY9" s="157">
        <f t="shared" ref="AY9:AY18" si="4">IF(AH9="","",(AH9/P9)*10)</f>
        <v>2.6332493469561387</v>
      </c>
      <c r="AZ9" s="52">
        <f t="shared" si="1"/>
        <v>-7.9043596368986072E-2</v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19">
        <v>330172.90999999997</v>
      </c>
      <c r="Q10" s="52">
        <f t="shared" si="2"/>
        <v>0.36265413813452774</v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68969.697000000058</v>
      </c>
      <c r="AH10" s="119">
        <v>84460.277999999962</v>
      </c>
      <c r="AI10" s="52">
        <f t="shared" si="3"/>
        <v>0.22459981229147477</v>
      </c>
      <c r="AK10" s="125">
        <f t="shared" si="0"/>
        <v>2.1373623046342565</v>
      </c>
      <c r="AL10" s="157">
        <f t="shared" si="0"/>
        <v>1.914916393362369</v>
      </c>
      <c r="AM10" s="157">
        <f t="shared" si="0"/>
        <v>1.9973139122548518</v>
      </c>
      <c r="AN10" s="157">
        <f t="shared" si="0"/>
        <v>1.9220924791653282</v>
      </c>
      <c r="AO10" s="157">
        <f t="shared" si="0"/>
        <v>2.4713295046942929</v>
      </c>
      <c r="AP10" s="157">
        <f t="shared" si="0"/>
        <v>2.3496420729631899</v>
      </c>
      <c r="AQ10" s="157">
        <f t="shared" si="0"/>
        <v>2.160770919794754</v>
      </c>
      <c r="AR10" s="157">
        <f t="shared" si="0"/>
        <v>2.3701981621070618</v>
      </c>
      <c r="AS10" s="157">
        <f t="shared" si="0"/>
        <v>2.3113364870552262</v>
      </c>
      <c r="AT10" s="157">
        <f t="shared" si="0"/>
        <v>2.5331995214428424</v>
      </c>
      <c r="AU10" s="157">
        <f t="shared" si="0"/>
        <v>2.6830646061021386</v>
      </c>
      <c r="AV10" s="157">
        <f t="shared" si="0"/>
        <v>2.6847863200621807</v>
      </c>
      <c r="AW10" s="157">
        <f t="shared" si="0"/>
        <v>2.7617119919463482</v>
      </c>
      <c r="AX10" s="157">
        <f t="shared" si="0"/>
        <v>2.8464431870844464</v>
      </c>
      <c r="AY10" s="157">
        <f t="shared" si="4"/>
        <v>2.5580620166566654</v>
      </c>
      <c r="AZ10" s="52">
        <f t="shared" si="1"/>
        <v>-0.1013128144402432</v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19">
        <v>317780.88999999966</v>
      </c>
      <c r="Q11" s="52">
        <f t="shared" si="2"/>
        <v>0.12766403583646455</v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80880.138000000021</v>
      </c>
      <c r="AH11" s="119">
        <v>82181.265000000101</v>
      </c>
      <c r="AI11" s="52">
        <f t="shared" si="3"/>
        <v>1.6087101631800878E-2</v>
      </c>
      <c r="AK11" s="125">
        <f t="shared" si="0"/>
        <v>2.1262291584914967</v>
      </c>
      <c r="AL11" s="157">
        <f t="shared" si="0"/>
        <v>2.002429656596763</v>
      </c>
      <c r="AM11" s="157">
        <f t="shared" si="0"/>
        <v>1.8193057382846511</v>
      </c>
      <c r="AN11" s="157">
        <f t="shared" si="0"/>
        <v>2.185868487837185</v>
      </c>
      <c r="AO11" s="157">
        <f t="shared" si="0"/>
        <v>2.3852155258597914</v>
      </c>
      <c r="AP11" s="157">
        <f t="shared" si="0"/>
        <v>2.5507512851796084</v>
      </c>
      <c r="AQ11" s="157">
        <f t="shared" si="0"/>
        <v>2.366321896458973</v>
      </c>
      <c r="AR11" s="157">
        <f t="shared" si="0"/>
        <v>2.5482684497769559</v>
      </c>
      <c r="AS11" s="157">
        <f t="shared" si="0"/>
        <v>2.4539413651554569</v>
      </c>
      <c r="AT11" s="157">
        <f t="shared" si="0"/>
        <v>2.4313423085868151</v>
      </c>
      <c r="AU11" s="157">
        <f t="shared" si="0"/>
        <v>2.5396170129380713</v>
      </c>
      <c r="AV11" s="157">
        <f t="shared" si="0"/>
        <v>2.6771552456955945</v>
      </c>
      <c r="AW11" s="157">
        <f t="shared" si="0"/>
        <v>2.7793900961672646</v>
      </c>
      <c r="AX11" s="157">
        <f t="shared" si="0"/>
        <v>2.870078903614699</v>
      </c>
      <c r="AY11" s="157">
        <f t="shared" si="4"/>
        <v>2.5860983962880897</v>
      </c>
      <c r="AZ11" s="52">
        <f t="shared" si="1"/>
        <v>-9.8945191704991872E-2</v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308172.16999999952</v>
      </c>
      <c r="P12" s="119">
        <v>286992.79999999946</v>
      </c>
      <c r="Q12" s="52">
        <f t="shared" si="2"/>
        <v>-6.8725771051941803E-2</v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86964.572000000058</v>
      </c>
      <c r="AH12" s="119">
        <v>73804.902000000002</v>
      </c>
      <c r="AI12" s="52">
        <f t="shared" si="3"/>
        <v>-0.1513221958937491</v>
      </c>
      <c r="AK12" s="125">
        <f t="shared" si="0"/>
        <v>2.1252476751168277</v>
      </c>
      <c r="AL12" s="157">
        <f t="shared" si="0"/>
        <v>1.7129022487361378</v>
      </c>
      <c r="AM12" s="157">
        <f t="shared" si="0"/>
        <v>2.0922422702776888</v>
      </c>
      <c r="AN12" s="157">
        <f t="shared" si="0"/>
        <v>2.0813550369561726</v>
      </c>
      <c r="AO12" s="157">
        <f t="shared" si="0"/>
        <v>2.2743829617096525</v>
      </c>
      <c r="AP12" s="157">
        <f t="shared" si="0"/>
        <v>2.4641236916121563</v>
      </c>
      <c r="AQ12" s="157">
        <f t="shared" si="0"/>
        <v>2.5007264402426213</v>
      </c>
      <c r="AR12" s="157">
        <f t="shared" si="0"/>
        <v>2.3116884391665402</v>
      </c>
      <c r="AS12" s="157">
        <f t="shared" si="0"/>
        <v>2.469446771188716</v>
      </c>
      <c r="AT12" s="157">
        <f t="shared" si="0"/>
        <v>2.5871582389737058</v>
      </c>
      <c r="AU12" s="157">
        <f t="shared" si="0"/>
        <v>2.4550371392053902</v>
      </c>
      <c r="AV12" s="157">
        <f t="shared" si="0"/>
        <v>2.6719132835338306</v>
      </c>
      <c r="AW12" s="157">
        <f t="shared" si="0"/>
        <v>2.7583348749688739</v>
      </c>
      <c r="AX12" s="157">
        <f t="shared" si="0"/>
        <v>2.8219476145428768</v>
      </c>
      <c r="AY12" s="157">
        <f t="shared" si="4"/>
        <v>2.5716638884320493</v>
      </c>
      <c r="AZ12" s="52">
        <f t="shared" si="1"/>
        <v>-8.8691839926791347E-2</v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298746.16999999981</v>
      </c>
      <c r="P13" s="119">
        <v>341683.73000000074</v>
      </c>
      <c r="Q13" s="52">
        <f t="shared" si="2"/>
        <v>0.14372589278718104</v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86869.53499999996</v>
      </c>
      <c r="AH13" s="119">
        <v>92138.98900000006</v>
      </c>
      <c r="AI13" s="52">
        <f t="shared" si="3"/>
        <v>6.0659401480623813E-2</v>
      </c>
      <c r="AK13" s="125">
        <f t="shared" si="0"/>
        <v>2.1864809384518056</v>
      </c>
      <c r="AL13" s="157">
        <f t="shared" si="0"/>
        <v>1.9843699011975713</v>
      </c>
      <c r="AM13" s="157">
        <f t="shared" si="0"/>
        <v>2.0751386502696381</v>
      </c>
      <c r="AN13" s="157">
        <f t="shared" si="0"/>
        <v>2.3959707793373171</v>
      </c>
      <c r="AO13" s="157">
        <f t="shared" si="0"/>
        <v>2.4667140890976693</v>
      </c>
      <c r="AP13" s="157">
        <f t="shared" si="0"/>
        <v>2.5672378814237335</v>
      </c>
      <c r="AQ13" s="157">
        <f t="shared" si="0"/>
        <v>2.490392697231901</v>
      </c>
      <c r="AR13" s="157">
        <f t="shared" si="0"/>
        <v>2.5511980707253517</v>
      </c>
      <c r="AS13" s="157">
        <f t="shared" si="0"/>
        <v>2.6795199171034727</v>
      </c>
      <c r="AT13" s="157">
        <f t="shared" si="0"/>
        <v>2.8518461439559442</v>
      </c>
      <c r="AU13" s="157">
        <f t="shared" si="0"/>
        <v>2.6132072725214295</v>
      </c>
      <c r="AV13" s="157">
        <f t="shared" si="0"/>
        <v>2.892545599396791</v>
      </c>
      <c r="AW13" s="157">
        <f t="shared" si="0"/>
        <v>2.7745244058184837</v>
      </c>
      <c r="AX13" s="157">
        <f t="shared" si="0"/>
        <v>2.9078041402170953</v>
      </c>
      <c r="AY13" s="157">
        <f t="shared" si="4"/>
        <v>2.6966162246004473</v>
      </c>
      <c r="AZ13" s="52">
        <f t="shared" si="1"/>
        <v>-7.262797129138171E-2</v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19">
        <v>270640.02999999997</v>
      </c>
      <c r="Q14" s="52">
        <f t="shared" si="2"/>
        <v>2.0043336760990928E-2</v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68408.922000000035</v>
      </c>
      <c r="AH14" s="119">
        <v>69751.295999999973</v>
      </c>
      <c r="AI14" s="52">
        <f t="shared" si="3"/>
        <v>1.962279130783463E-2</v>
      </c>
      <c r="AK14" s="125">
        <f t="shared" si="0"/>
        <v>2.0832788291969222</v>
      </c>
      <c r="AL14" s="157">
        <f t="shared" si="0"/>
        <v>1.9606577364996127</v>
      </c>
      <c r="AM14" s="157">
        <f t="shared" si="0"/>
        <v>2.0506870516373601</v>
      </c>
      <c r="AN14" s="157">
        <f t="shared" si="0"/>
        <v>2.5521229628765663</v>
      </c>
      <c r="AO14" s="157">
        <f t="shared" si="0"/>
        <v>2.4829514836248197</v>
      </c>
      <c r="AP14" s="157">
        <f t="shared" si="0"/>
        <v>2.412171166961671</v>
      </c>
      <c r="AQ14" s="157">
        <f t="shared" si="0"/>
        <v>2.3779229668109867</v>
      </c>
      <c r="AR14" s="157">
        <f t="shared" si="0"/>
        <v>2.3666568081945454</v>
      </c>
      <c r="AS14" s="157">
        <f t="shared" si="0"/>
        <v>2.5883883813196928</v>
      </c>
      <c r="AT14" s="157">
        <f t="shared" si="0"/>
        <v>2.692927129163496</v>
      </c>
      <c r="AU14" s="157">
        <f t="shared" si="0"/>
        <v>2.6924100321383304</v>
      </c>
      <c r="AV14" s="157">
        <f t="shared" si="0"/>
        <v>2.6112707896412806</v>
      </c>
      <c r="AW14" s="157">
        <f t="shared" si="0"/>
        <v>2.8031990169006589</v>
      </c>
      <c r="AX14" s="157">
        <f t="shared" si="0"/>
        <v>2.5783349588419129</v>
      </c>
      <c r="AY14" s="157">
        <f t="shared" si="4"/>
        <v>2.5772719578844261</v>
      </c>
      <c r="AZ14" s="52">
        <f t="shared" si="1"/>
        <v>-4.122819472471688E-4</v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303137.78999999969</v>
      </c>
      <c r="O15" s="154">
        <v>266427.34000000014</v>
      </c>
      <c r="P15" s="119">
        <v>262851.64999999991</v>
      </c>
      <c r="Q15" s="52">
        <f t="shared" si="2"/>
        <v>-1.3420882406438593E-2</v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91382.117999999871</v>
      </c>
      <c r="AG15" s="154">
        <v>78672.270000000019</v>
      </c>
      <c r="AH15" s="119">
        <v>80997.993000000046</v>
      </c>
      <c r="AI15" s="52">
        <f t="shared" si="3"/>
        <v>2.9562169745451946E-2</v>
      </c>
      <c r="AK15" s="125">
        <f t="shared" si="0"/>
        <v>2.3402438787802988</v>
      </c>
      <c r="AL15" s="157">
        <f t="shared" si="0"/>
        <v>2.3010716250400503</v>
      </c>
      <c r="AM15" s="157">
        <f t="shared" si="0"/>
        <v>2.1104096683178226</v>
      </c>
      <c r="AN15" s="157">
        <f t="shared" si="0"/>
        <v>2.4637385633402213</v>
      </c>
      <c r="AO15" s="157">
        <f t="shared" si="0"/>
        <v>2.6288264096656837</v>
      </c>
      <c r="AP15" s="157">
        <f t="shared" si="0"/>
        <v>2.843968041021137</v>
      </c>
      <c r="AQ15" s="157">
        <f t="shared" si="0"/>
        <v>2.6652096442033595</v>
      </c>
      <c r="AR15" s="157">
        <f t="shared" si="0"/>
        <v>2.6833525804324183</v>
      </c>
      <c r="AS15" s="157">
        <f t="shared" si="0"/>
        <v>3.0726538461976149</v>
      </c>
      <c r="AT15" s="157">
        <f t="shared" si="0"/>
        <v>2.9712234274142202</v>
      </c>
      <c r="AU15" s="157">
        <f t="shared" si="0"/>
        <v>2.8075519891125729</v>
      </c>
      <c r="AV15" s="157">
        <f t="shared" si="0"/>
        <v>3.1714652057141453</v>
      </c>
      <c r="AW15" s="157">
        <f t="shared" si="0"/>
        <v>3.0145406153419527</v>
      </c>
      <c r="AX15" s="157">
        <f t="shared" si="0"/>
        <v>2.952860243246807</v>
      </c>
      <c r="AY15" s="157">
        <f t="shared" si="4"/>
        <v>3.0815097793755557</v>
      </c>
      <c r="AZ15" s="52">
        <f t="shared" si="1"/>
        <v>4.3567770070720518E-2</v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298545.54000000021</v>
      </c>
      <c r="O16" s="154">
        <v>281897.69999999978</v>
      </c>
      <c r="P16" s="119"/>
      <c r="Q16" s="52" t="str">
        <f t="shared" si="2"/>
        <v/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94985.397999999943</v>
      </c>
      <c r="AG16" s="154">
        <v>88050.622999999963</v>
      </c>
      <c r="AH16" s="119"/>
      <c r="AI16" s="52" t="str">
        <f t="shared" si="3"/>
        <v/>
      </c>
      <c r="AK16" s="125">
        <f t="shared" si="0"/>
        <v>2.8617823721817981</v>
      </c>
      <c r="AL16" s="157">
        <f t="shared" si="0"/>
        <v>2.6823720233953323</v>
      </c>
      <c r="AM16" s="157">
        <f t="shared" si="0"/>
        <v>2.3776029173339523</v>
      </c>
      <c r="AN16" s="157">
        <f t="shared" si="0"/>
        <v>2.8384834236201706</v>
      </c>
      <c r="AO16" s="157">
        <f t="shared" si="0"/>
        <v>2.9174959328967214</v>
      </c>
      <c r="AP16" s="157">
        <f t="shared" si="0"/>
        <v>2.9448790330469983</v>
      </c>
      <c r="AQ16" s="157">
        <f t="shared" si="0"/>
        <v>3.0471368384839841</v>
      </c>
      <c r="AR16" s="157">
        <f t="shared" si="0"/>
        <v>2.81755682597454</v>
      </c>
      <c r="AS16" s="157">
        <f t="shared" si="0"/>
        <v>3.1437436429064385</v>
      </c>
      <c r="AT16" s="157">
        <f t="shared" si="0"/>
        <v>3.0244562846496557</v>
      </c>
      <c r="AU16" s="157">
        <f t="shared" si="0"/>
        <v>2.9794887332109155</v>
      </c>
      <c r="AV16" s="157">
        <f t="shared" si="0"/>
        <v>3.0799779092495196</v>
      </c>
      <c r="AW16" s="157">
        <f t="shared" si="0"/>
        <v>3.1816049906489936</v>
      </c>
      <c r="AX16" s="157">
        <f t="shared" si="0"/>
        <v>3.1234956156080744</v>
      </c>
      <c r="AY16" s="157" t="str">
        <f t="shared" si="4"/>
        <v/>
      </c>
      <c r="AZ16" s="52" t="str">
        <f t="shared" si="1"/>
        <v/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339529.76000000042</v>
      </c>
      <c r="O17" s="154">
        <v>295756.67000000074</v>
      </c>
      <c r="P17" s="119"/>
      <c r="Q17" s="52" t="str">
        <f t="shared" si="2"/>
        <v/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103988.54700000009</v>
      </c>
      <c r="AG17" s="154">
        <v>93005.015000000101</v>
      </c>
      <c r="AH17" s="119"/>
      <c r="AI17" s="52" t="str">
        <f t="shared" si="3"/>
        <v/>
      </c>
      <c r="AK17" s="125">
        <f t="shared" si="0"/>
        <v>2.669050065963094</v>
      </c>
      <c r="AL17" s="157">
        <f t="shared" si="0"/>
        <v>2.3028660849619373</v>
      </c>
      <c r="AM17" s="157">
        <f t="shared" si="0"/>
        <v>2.6914981115024137</v>
      </c>
      <c r="AN17" s="157">
        <f t="shared" si="0"/>
        <v>2.8730237814491453</v>
      </c>
      <c r="AO17" s="157">
        <f t="shared" si="0"/>
        <v>2.9620463358662326</v>
      </c>
      <c r="AP17" s="157">
        <f t="shared" si="0"/>
        <v>3.0321397672069845</v>
      </c>
      <c r="AQ17" s="157">
        <f t="shared" si="0"/>
        <v>2.9828765998250821</v>
      </c>
      <c r="AR17" s="157">
        <f t="shared" si="0"/>
        <v>2.9654866008232301</v>
      </c>
      <c r="AS17" s="157">
        <f t="shared" si="0"/>
        <v>3.1309372530978496</v>
      </c>
      <c r="AT17" s="157">
        <f t="shared" si="0"/>
        <v>2.9865809904698848</v>
      </c>
      <c r="AU17" s="157">
        <f t="shared" si="0"/>
        <v>2.92428611041833</v>
      </c>
      <c r="AV17" s="157">
        <f t="shared" si="0"/>
        <v>3.0741948943082802</v>
      </c>
      <c r="AW17" s="157">
        <f t="shared" si="0"/>
        <v>3.0627226019892917</v>
      </c>
      <c r="AX17" s="157">
        <f t="shared" si="0"/>
        <v>3.1446464081435548</v>
      </c>
      <c r="AY17" s="157" t="str">
        <f t="shared" si="4"/>
        <v/>
      </c>
      <c r="AZ17" s="52" t="str">
        <f t="shared" si="1"/>
        <v/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216943.64999999991</v>
      </c>
      <c r="O18" s="154">
        <v>202121.91999999972</v>
      </c>
      <c r="P18" s="119"/>
      <c r="Q18" s="52" t="str">
        <f t="shared" si="2"/>
        <v/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65495.567999999977</v>
      </c>
      <c r="AG18" s="154">
        <v>62769.230000000025</v>
      </c>
      <c r="AH18" s="119"/>
      <c r="AI18" s="52" t="str">
        <f t="shared" si="3"/>
        <v/>
      </c>
      <c r="AK18" s="125">
        <f t="shared" si="0"/>
        <v>2.2548834482403852</v>
      </c>
      <c r="AL18" s="157">
        <f t="shared" si="0"/>
        <v>2.1516429593261281</v>
      </c>
      <c r="AM18" s="157">
        <f t="shared" si="0"/>
        <v>2.0069789019200899</v>
      </c>
      <c r="AN18" s="157">
        <f t="shared" si="0"/>
        <v>2.825221445579241</v>
      </c>
      <c r="AO18" s="157">
        <f t="shared" si="0"/>
        <v>2.7760233480831014</v>
      </c>
      <c r="AP18" s="157">
        <f t="shared" si="0"/>
        <v>2.9152211882609924</v>
      </c>
      <c r="AQ18" s="157">
        <f t="shared" si="0"/>
        <v>3.0734340293504063</v>
      </c>
      <c r="AR18" s="157">
        <f t="shared" si="0"/>
        <v>2.6629725829269866</v>
      </c>
      <c r="AS18" s="157">
        <f t="shared" si="0"/>
        <v>3.1881825143199927</v>
      </c>
      <c r="AT18" s="157">
        <f t="shared" si="0"/>
        <v>3.0273435971735125</v>
      </c>
      <c r="AU18" s="157">
        <f t="shared" si="0"/>
        <v>2.9794259417924462</v>
      </c>
      <c r="AV18" s="157">
        <f t="shared" si="0"/>
        <v>2.8390637794244484</v>
      </c>
      <c r="AW18" s="157">
        <f t="shared" si="0"/>
        <v>3.0190129095735232</v>
      </c>
      <c r="AX18" s="157">
        <f t="shared" si="0"/>
        <v>3.1055132466582602</v>
      </c>
      <c r="AY18" s="157" t="str">
        <f t="shared" si="4"/>
        <v/>
      </c>
      <c r="AZ18" s="52" t="str">
        <f t="shared" si="1"/>
        <v/>
      </c>
      <c r="BC18" s="105"/>
    </row>
    <row r="19" spans="1:55" ht="20.100000000000001" customHeight="1" thickBot="1" x14ac:dyDescent="0.3">
      <c r="A19" s="201" t="s">
        <v>178</v>
      </c>
      <c r="B19" s="167">
        <f>SUM(B7:B15)</f>
        <v>1937979.9999999995</v>
      </c>
      <c r="C19" s="168">
        <f t="shared" ref="C19:P19" si="5">SUM(C7:C15)</f>
        <v>2210466.77</v>
      </c>
      <c r="D19" s="168">
        <f t="shared" si="5"/>
        <v>2399887.0099999998</v>
      </c>
      <c r="E19" s="168">
        <f t="shared" si="5"/>
        <v>2254088.0899999994</v>
      </c>
      <c r="F19" s="168">
        <f t="shared" si="5"/>
        <v>2049406.9599999995</v>
      </c>
      <c r="G19" s="168">
        <f t="shared" si="5"/>
        <v>2046790.3599999999</v>
      </c>
      <c r="H19" s="168">
        <f t="shared" si="5"/>
        <v>2022777.5799999998</v>
      </c>
      <c r="I19" s="168">
        <f t="shared" si="5"/>
        <v>2123040.7700000005</v>
      </c>
      <c r="J19" s="168">
        <f t="shared" si="5"/>
        <v>2189897.2199999997</v>
      </c>
      <c r="K19" s="168">
        <f t="shared" si="5"/>
        <v>2154045.96</v>
      </c>
      <c r="L19" s="168">
        <f t="shared" si="5"/>
        <v>2282659.3799999994</v>
      </c>
      <c r="M19" s="168">
        <f t="shared" si="5"/>
        <v>2435488.13</v>
      </c>
      <c r="N19" s="168">
        <f t="shared" si="5"/>
        <v>2398555.0899999994</v>
      </c>
      <c r="O19" s="168">
        <f t="shared" si="5"/>
        <v>2410175.5099999988</v>
      </c>
      <c r="P19" s="169">
        <f t="shared" si="5"/>
        <v>2597056.2100000004</v>
      </c>
      <c r="Q19" s="61">
        <f t="shared" si="2"/>
        <v>7.7538212144559415E-2</v>
      </c>
      <c r="R19" s="171"/>
      <c r="S19" s="170"/>
      <c r="T19" s="167">
        <f>SUM(T7:T15)</f>
        <v>425100.33100000006</v>
      </c>
      <c r="U19" s="168">
        <f t="shared" ref="U19:AH19" si="6">SUM(U7:U15)</f>
        <v>450672.12599999993</v>
      </c>
      <c r="V19" s="168">
        <f t="shared" si="6"/>
        <v>475940.10399999993</v>
      </c>
      <c r="W19" s="168">
        <f t="shared" si="6"/>
        <v>496803.91000000027</v>
      </c>
      <c r="X19" s="168">
        <f t="shared" si="6"/>
        <v>498456.3949999999</v>
      </c>
      <c r="Y19" s="168">
        <f t="shared" si="6"/>
        <v>512460.53</v>
      </c>
      <c r="Z19" s="168">
        <f t="shared" si="6"/>
        <v>494910.49900000007</v>
      </c>
      <c r="AA19" s="168">
        <f t="shared" si="6"/>
        <v>535333.7379999999</v>
      </c>
      <c r="AB19" s="168">
        <f t="shared" si="6"/>
        <v>560248.34400000004</v>
      </c>
      <c r="AC19" s="168">
        <f t="shared" si="6"/>
        <v>575648.84299999988</v>
      </c>
      <c r="AD19" s="168">
        <f t="shared" si="6"/>
        <v>599116.81799999974</v>
      </c>
      <c r="AE19" s="168">
        <f t="shared" si="6"/>
        <v>670821.7350000001</v>
      </c>
      <c r="AF19" s="168">
        <f t="shared" si="6"/>
        <v>674493.77500000014</v>
      </c>
      <c r="AG19" s="168">
        <f t="shared" si="6"/>
        <v>680807.43200000015</v>
      </c>
      <c r="AH19" s="169">
        <f t="shared" si="6"/>
        <v>697915.74800000002</v>
      </c>
      <c r="AI19" s="61">
        <f t="shared" si="3"/>
        <v>2.5129449526925658E-2</v>
      </c>
      <c r="AK19" s="172">
        <f t="shared" si="0"/>
        <v>2.1935227969328897</v>
      </c>
      <c r="AL19" s="173">
        <f t="shared" si="0"/>
        <v>2.0388097759099084</v>
      </c>
      <c r="AM19" s="173">
        <f t="shared" si="0"/>
        <v>1.9831771329934402</v>
      </c>
      <c r="AN19" s="173">
        <f t="shared" si="0"/>
        <v>2.2040128431715393</v>
      </c>
      <c r="AO19" s="173">
        <f t="shared" si="0"/>
        <v>2.4321982150387544</v>
      </c>
      <c r="AP19" s="173">
        <f t="shared" si="0"/>
        <v>2.503727494593047</v>
      </c>
      <c r="AQ19" s="173">
        <f t="shared" si="0"/>
        <v>2.4466876827851736</v>
      </c>
      <c r="AR19" s="173">
        <f t="shared" si="0"/>
        <v>2.5215424289755854</v>
      </c>
      <c r="AS19" s="173">
        <f t="shared" si="0"/>
        <v>2.5583316827992508</v>
      </c>
      <c r="AT19" s="173">
        <f t="shared" si="0"/>
        <v>2.672407430898085</v>
      </c>
      <c r="AU19" s="173">
        <f t="shared" si="0"/>
        <v>2.6246439711911806</v>
      </c>
      <c r="AV19" s="173">
        <f t="shared" si="0"/>
        <v>2.7543625720729752</v>
      </c>
      <c r="AW19" s="173">
        <f t="shared" si="0"/>
        <v>2.8120837324607804</v>
      </c>
      <c r="AX19" s="173">
        <f t="shared" si="0"/>
        <v>2.8247213913479707</v>
      </c>
      <c r="AY19" s="156">
        <f>(AH19/P19)*10</f>
        <v>2.6873340103793897</v>
      </c>
      <c r="AZ19" s="61">
        <f t="shared" si="1"/>
        <v>-4.8637497981002344E-2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O20" si="7">SUM(E7:E9)</f>
        <v>705578.6</v>
      </c>
      <c r="F20" s="154">
        <f t="shared" si="7"/>
        <v>632916.85000000009</v>
      </c>
      <c r="G20" s="154">
        <f t="shared" si="7"/>
        <v>633325.84999999986</v>
      </c>
      <c r="H20" s="154">
        <f t="shared" si="7"/>
        <v>600973.71999999986</v>
      </c>
      <c r="I20" s="154">
        <f t="shared" si="7"/>
        <v>621189.68999999983</v>
      </c>
      <c r="J20" s="154">
        <f t="shared" si="7"/>
        <v>700212.19</v>
      </c>
      <c r="K20" s="154">
        <f t="shared" si="7"/>
        <v>677164.05</v>
      </c>
      <c r="L20" s="154">
        <f t="shared" si="7"/>
        <v>711594.16999999958</v>
      </c>
      <c r="M20" s="154">
        <f t="shared" si="7"/>
        <v>777932.75999999954</v>
      </c>
      <c r="N20" s="154">
        <f t="shared" si="7"/>
        <v>755568.75999999954</v>
      </c>
      <c r="O20" s="154">
        <f t="shared" si="7"/>
        <v>747401.82999999961</v>
      </c>
      <c r="P20" s="119">
        <f>IF(P9="","",SUM(P7:P9))</f>
        <v>786934.20000000065</v>
      </c>
      <c r="Q20" s="61">
        <f t="shared" si="2"/>
        <v>5.2893060216351172E-2</v>
      </c>
      <c r="S20" s="109" t="s">
        <v>85</v>
      </c>
      <c r="T20" s="117">
        <f t="shared" ref="T20:AG20" si="8">SUM(T7:T9)</f>
        <v>127825.96000000005</v>
      </c>
      <c r="U20" s="154">
        <f t="shared" si="8"/>
        <v>131829.77699999997</v>
      </c>
      <c r="V20" s="154">
        <f t="shared" si="8"/>
        <v>147637.00799999994</v>
      </c>
      <c r="W20" s="154">
        <f t="shared" si="8"/>
        <v>147798.02600000007</v>
      </c>
      <c r="X20" s="154">
        <f t="shared" si="8"/>
        <v>150261.35799999989</v>
      </c>
      <c r="Y20" s="154">
        <f t="shared" si="8"/>
        <v>154060.902</v>
      </c>
      <c r="Z20" s="154">
        <f t="shared" si="8"/>
        <v>149616.23400000005</v>
      </c>
      <c r="AA20" s="154">
        <f t="shared" si="8"/>
        <v>163461.9059999999</v>
      </c>
      <c r="AB20" s="154">
        <f t="shared" si="8"/>
        <v>175986.76699999999</v>
      </c>
      <c r="AC20" s="154">
        <f t="shared" si="8"/>
        <v>179661.59399999992</v>
      </c>
      <c r="AD20" s="154">
        <f t="shared" si="8"/>
        <v>185422.15799999988</v>
      </c>
      <c r="AE20" s="154">
        <f t="shared" si="8"/>
        <v>208515.4380000002</v>
      </c>
      <c r="AF20" s="154">
        <f t="shared" si="8"/>
        <v>211263.07400000002</v>
      </c>
      <c r="AG20" s="154">
        <f t="shared" si="8"/>
        <v>210042.29800000004</v>
      </c>
      <c r="AH20" s="119">
        <f>IF(AH9="","",SUM(AH7:AH9))</f>
        <v>214581.02499999991</v>
      </c>
      <c r="AI20" s="61">
        <f t="shared" si="3"/>
        <v>2.1608633323940623E-2</v>
      </c>
      <c r="AK20" s="124">
        <f t="shared" si="0"/>
        <v>2.2349763291863489</v>
      </c>
      <c r="AL20" s="156">
        <f t="shared" si="0"/>
        <v>2.1937846678638007</v>
      </c>
      <c r="AM20" s="156">
        <f t="shared" si="0"/>
        <v>1.9026467675130263</v>
      </c>
      <c r="AN20" s="156">
        <f t="shared" si="0"/>
        <v>2.094706755562032</v>
      </c>
      <c r="AO20" s="156">
        <f t="shared" si="0"/>
        <v>2.3741089844582248</v>
      </c>
      <c r="AP20" s="156">
        <f t="shared" si="0"/>
        <v>2.4325693006214739</v>
      </c>
      <c r="AQ20" s="156">
        <f t="shared" si="0"/>
        <v>2.4895636701052433</v>
      </c>
      <c r="AR20" s="156">
        <f t="shared" si="0"/>
        <v>2.6314330168615636</v>
      </c>
      <c r="AS20" s="156">
        <f t="shared" si="0"/>
        <v>2.5133348078387496</v>
      </c>
      <c r="AT20" s="156">
        <f t="shared" si="0"/>
        <v>2.6531472543470063</v>
      </c>
      <c r="AU20" s="156">
        <f t="shared" si="0"/>
        <v>2.6057290210795294</v>
      </c>
      <c r="AV20" s="156">
        <f t="shared" si="0"/>
        <v>2.6803786743728382</v>
      </c>
      <c r="AW20" s="156">
        <f t="shared" si="0"/>
        <v>2.7960800549773941</v>
      </c>
      <c r="AX20" s="156">
        <f t="shared" si="0"/>
        <v>2.8102994877601537</v>
      </c>
      <c r="AY20" s="302">
        <f>IF(AH20="","",(AH20/P20)*10)</f>
        <v>2.7267975518156371</v>
      </c>
      <c r="AZ20" s="61">
        <f t="shared" si="1"/>
        <v>-2.9712824668045881E-2</v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O21" si="9">SUM(E10:E12)</f>
        <v>793642.10999999975</v>
      </c>
      <c r="F21" s="154">
        <f t="shared" si="9"/>
        <v>677732</v>
      </c>
      <c r="G21" s="154">
        <f t="shared" si="9"/>
        <v>708901.94999999972</v>
      </c>
      <c r="H21" s="154">
        <f t="shared" si="9"/>
        <v>698966.54999999958</v>
      </c>
      <c r="I21" s="154">
        <f t="shared" si="9"/>
        <v>764650.08000000054</v>
      </c>
      <c r="J21" s="154">
        <f t="shared" si="9"/>
        <v>796480.04999999993</v>
      </c>
      <c r="K21" s="154">
        <f t="shared" si="9"/>
        <v>738948.75000000023</v>
      </c>
      <c r="L21" s="154">
        <f t="shared" si="9"/>
        <v>721584.67999999924</v>
      </c>
      <c r="M21" s="154">
        <f t="shared" si="9"/>
        <v>857827.72000000044</v>
      </c>
      <c r="N21" s="154">
        <f t="shared" si="9"/>
        <v>793316.29000000039</v>
      </c>
      <c r="O21" s="154">
        <f t="shared" si="9"/>
        <v>832278.07999999949</v>
      </c>
      <c r="P21" s="119">
        <f>IF(P12="","",SUM(P10:P12))</f>
        <v>934946.59999999905</v>
      </c>
      <c r="Q21" s="52">
        <f t="shared" si="2"/>
        <v>0.12335843327749256</v>
      </c>
      <c r="S21" s="109" t="s">
        <v>86</v>
      </c>
      <c r="T21" s="117">
        <f t="shared" ref="T21:AG21" si="10">SUM(T10:T12)</f>
        <v>139067.76800000004</v>
      </c>
      <c r="U21" s="154">
        <f t="shared" si="10"/>
        <v>148853.359</v>
      </c>
      <c r="V21" s="154">
        <f t="shared" si="10"/>
        <v>154274.67400000006</v>
      </c>
      <c r="W21" s="154">
        <f t="shared" si="10"/>
        <v>163160.30300000007</v>
      </c>
      <c r="X21" s="154">
        <f t="shared" si="10"/>
        <v>160986.291</v>
      </c>
      <c r="Y21" s="154">
        <f t="shared" si="10"/>
        <v>173530.01899999991</v>
      </c>
      <c r="Z21" s="154">
        <f t="shared" si="10"/>
        <v>163064.24500000002</v>
      </c>
      <c r="AA21" s="154">
        <f t="shared" si="10"/>
        <v>184238.13600000006</v>
      </c>
      <c r="AB21" s="154">
        <f t="shared" si="10"/>
        <v>191848.58100000001</v>
      </c>
      <c r="AC21" s="154">
        <f t="shared" si="10"/>
        <v>185481.71500000003</v>
      </c>
      <c r="AD21" s="154">
        <f t="shared" si="10"/>
        <v>184152.50399999987</v>
      </c>
      <c r="AE21" s="154">
        <f t="shared" si="10"/>
        <v>229727.8189999999</v>
      </c>
      <c r="AF21" s="154">
        <f t="shared" si="10"/>
        <v>219493.56100000002</v>
      </c>
      <c r="AG21" s="154">
        <f t="shared" si="10"/>
        <v>236814.40700000012</v>
      </c>
      <c r="AH21" s="119">
        <f>IF(AH12="","",SUM(AH10:AH12))</f>
        <v>240446.44500000007</v>
      </c>
      <c r="AI21" s="52">
        <f t="shared" si="3"/>
        <v>1.5337065198064324E-2</v>
      </c>
      <c r="AK21" s="125">
        <f t="shared" si="0"/>
        <v>2.1295761374124362</v>
      </c>
      <c r="AL21" s="157">
        <f t="shared" si="0"/>
        <v>1.8682540841014164</v>
      </c>
      <c r="AM21" s="157">
        <f t="shared" si="0"/>
        <v>1.9590101948490086</v>
      </c>
      <c r="AN21" s="157">
        <f t="shared" si="0"/>
        <v>2.0558423115930697</v>
      </c>
      <c r="AO21" s="157">
        <f t="shared" si="0"/>
        <v>2.3753680068227561</v>
      </c>
      <c r="AP21" s="157">
        <f t="shared" si="0"/>
        <v>2.4478705270877024</v>
      </c>
      <c r="AQ21" s="157">
        <f t="shared" si="0"/>
        <v>2.3329334572591511</v>
      </c>
      <c r="AR21" s="157">
        <f t="shared" si="0"/>
        <v>2.4094437549787471</v>
      </c>
      <c r="AS21" s="157">
        <f t="shared" si="0"/>
        <v>2.4087054157853673</v>
      </c>
      <c r="AT21" s="157">
        <f t="shared" si="0"/>
        <v>2.5100754957634068</v>
      </c>
      <c r="AU21" s="157">
        <f t="shared" si="0"/>
        <v>2.5520567315813865</v>
      </c>
      <c r="AV21" s="157">
        <f t="shared" si="0"/>
        <v>2.6780181339908178</v>
      </c>
      <c r="AW21" s="157">
        <f t="shared" si="0"/>
        <v>2.7667849982004009</v>
      </c>
      <c r="AX21" s="157">
        <f t="shared" si="0"/>
        <v>2.8453759950039808</v>
      </c>
      <c r="AY21" s="303">
        <f t="shared" ref="AY21:AY23" si="11">IF(AH21="","",(AH21/P21)*10)</f>
        <v>2.5717666121252307</v>
      </c>
      <c r="AZ21" s="52">
        <f t="shared" si="1"/>
        <v>-9.615930666427347E-2</v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O22" si="12">SUM(E13:E15)</f>
        <v>754867.37999999942</v>
      </c>
      <c r="F22" s="154">
        <f t="shared" si="12"/>
        <v>738758.1099999994</v>
      </c>
      <c r="G22" s="154">
        <f t="shared" si="12"/>
        <v>704562.56</v>
      </c>
      <c r="H22" s="154">
        <f t="shared" si="12"/>
        <v>722837.31000000017</v>
      </c>
      <c r="I22" s="154">
        <f t="shared" si="12"/>
        <v>737201</v>
      </c>
      <c r="J22" s="154">
        <f t="shared" si="12"/>
        <v>693204.98</v>
      </c>
      <c r="K22" s="154">
        <f t="shared" si="12"/>
        <v>737933.16</v>
      </c>
      <c r="L22" s="154">
        <f t="shared" si="12"/>
        <v>849480.53000000073</v>
      </c>
      <c r="M22" s="154">
        <f t="shared" si="12"/>
        <v>799727.64999999991</v>
      </c>
      <c r="N22" s="154">
        <f t="shared" si="12"/>
        <v>849670.03999999934</v>
      </c>
      <c r="O22" s="154">
        <f t="shared" si="12"/>
        <v>830495.59999999986</v>
      </c>
      <c r="P22" s="119">
        <f>IF(P15="","",SUM(P13:P15))</f>
        <v>875175.41000000061</v>
      </c>
      <c r="Q22" s="52">
        <f t="shared" si="2"/>
        <v>5.3798972565298073E-2</v>
      </c>
      <c r="S22" s="109" t="s">
        <v>87</v>
      </c>
      <c r="T22" s="117">
        <f t="shared" ref="T22:AG22" si="13">SUM(T13:T15)</f>
        <v>158206.60300000003</v>
      </c>
      <c r="U22" s="154">
        <f t="shared" si="13"/>
        <v>169988.98999999996</v>
      </c>
      <c r="V22" s="154">
        <f t="shared" si="13"/>
        <v>174028.42199999993</v>
      </c>
      <c r="W22" s="154">
        <f t="shared" si="13"/>
        <v>185845.58100000009</v>
      </c>
      <c r="X22" s="154">
        <f t="shared" si="13"/>
        <v>187208.74600000004</v>
      </c>
      <c r="Y22" s="154">
        <f t="shared" si="13"/>
        <v>184869.60900000014</v>
      </c>
      <c r="Z22" s="154">
        <f t="shared" si="13"/>
        <v>182230.02000000002</v>
      </c>
      <c r="AA22" s="154">
        <f t="shared" si="13"/>
        <v>187633.69599999988</v>
      </c>
      <c r="AB22" s="154">
        <f t="shared" si="13"/>
        <v>192412.99599999998</v>
      </c>
      <c r="AC22" s="154">
        <f t="shared" si="13"/>
        <v>210505.53399999993</v>
      </c>
      <c r="AD22" s="154">
        <f t="shared" si="13"/>
        <v>229542.15600000002</v>
      </c>
      <c r="AE22" s="154">
        <f t="shared" si="13"/>
        <v>232578.478</v>
      </c>
      <c r="AF22" s="154">
        <f t="shared" si="13"/>
        <v>243737.1400000001</v>
      </c>
      <c r="AG22" s="154">
        <f t="shared" si="13"/>
        <v>233950.72700000001</v>
      </c>
      <c r="AH22" s="119">
        <f>IF(AH15="","",SUM(AH13:AH15))</f>
        <v>242888.27800000008</v>
      </c>
      <c r="AI22" s="52">
        <f t="shared" si="3"/>
        <v>3.8202706675068657E-2</v>
      </c>
      <c r="AK22" s="125">
        <f t="shared" si="0"/>
        <v>2.2188383886890319</v>
      </c>
      <c r="AL22" s="157">
        <f t="shared" si="0"/>
        <v>2.0914214351067524</v>
      </c>
      <c r="AM22" s="157">
        <f t="shared" si="0"/>
        <v>2.0806401653298372</v>
      </c>
      <c r="AN22" s="157">
        <f t="shared" si="0"/>
        <v>2.461963331890169</v>
      </c>
      <c r="AO22" s="157">
        <f t="shared" si="0"/>
        <v>2.5341007220888607</v>
      </c>
      <c r="AP22" s="157">
        <f t="shared" si="0"/>
        <v>2.6238920359321978</v>
      </c>
      <c r="AQ22" s="157">
        <f t="shared" si="0"/>
        <v>2.5210378252334538</v>
      </c>
      <c r="AR22" s="157">
        <f t="shared" si="0"/>
        <v>2.5452176000846425</v>
      </c>
      <c r="AS22" s="157">
        <f t="shared" si="0"/>
        <v>2.7757012940097461</v>
      </c>
      <c r="AT22" s="157">
        <f t="shared" si="0"/>
        <v>2.852636870255294</v>
      </c>
      <c r="AU22" s="157">
        <f t="shared" si="0"/>
        <v>2.7021473464494807</v>
      </c>
      <c r="AV22" s="157">
        <f t="shared" si="0"/>
        <v>2.9082210425011565</v>
      </c>
      <c r="AW22" s="157">
        <f t="shared" si="0"/>
        <v>2.8686093250975437</v>
      </c>
      <c r="AX22" s="157">
        <f t="shared" si="0"/>
        <v>2.8170014025360284</v>
      </c>
      <c r="AY22" s="303">
        <f t="shared" si="11"/>
        <v>2.7753096719205117</v>
      </c>
      <c r="AZ22" s="52">
        <f t="shared" si="1"/>
        <v>-1.4800038998199773E-2</v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O23" si="14">SUM(E16:E18)</f>
        <v>786527.00999999943</v>
      </c>
      <c r="F23" s="155">
        <f t="shared" si="14"/>
        <v>786761.36999999953</v>
      </c>
      <c r="G23" s="155">
        <f t="shared" si="14"/>
        <v>751398.26999999967</v>
      </c>
      <c r="H23" s="155">
        <f t="shared" si="14"/>
        <v>756727.27000000025</v>
      </c>
      <c r="I23" s="155">
        <f t="shared" si="14"/>
        <v>858528.7000000003</v>
      </c>
      <c r="J23" s="155">
        <f t="shared" si="14"/>
        <v>762076.04</v>
      </c>
      <c r="K23" s="155">
        <f t="shared" si="14"/>
        <v>809163.8199999996</v>
      </c>
      <c r="L23" s="155">
        <f t="shared" si="14"/>
        <v>868724.61000000057</v>
      </c>
      <c r="M23" s="155">
        <f t="shared" si="14"/>
        <v>852537.59000000043</v>
      </c>
      <c r="N23" s="155">
        <f t="shared" si="14"/>
        <v>855018.95000000054</v>
      </c>
      <c r="O23" s="155">
        <f t="shared" si="14"/>
        <v>779776.29000000027</v>
      </c>
      <c r="P23" s="123" t="str">
        <f>IF(P18="","",SUM(P16:P18))</f>
        <v/>
      </c>
      <c r="Q23" s="55" t="str">
        <f t="shared" si="2"/>
        <v/>
      </c>
      <c r="S23" s="110" t="s">
        <v>88</v>
      </c>
      <c r="T23" s="196">
        <f t="shared" ref="T23:AG23" si="15">SUM(T16:T18)</f>
        <v>189279.87400000004</v>
      </c>
      <c r="U23" s="155">
        <f t="shared" si="15"/>
        <v>206246.13400000002</v>
      </c>
      <c r="V23" s="155">
        <f t="shared" si="15"/>
        <v>227564.73100000003</v>
      </c>
      <c r="W23" s="155">
        <f t="shared" si="15"/>
        <v>223989.65199999989</v>
      </c>
      <c r="X23" s="155">
        <f t="shared" si="15"/>
        <v>227828.40799999997</v>
      </c>
      <c r="Y23" s="155">
        <f t="shared" si="15"/>
        <v>223073.37500000009</v>
      </c>
      <c r="Z23" s="155">
        <f t="shared" si="15"/>
        <v>229063.12599999984</v>
      </c>
      <c r="AA23" s="155">
        <f t="shared" si="15"/>
        <v>242707.26199999999</v>
      </c>
      <c r="AB23" s="155">
        <f t="shared" si="15"/>
        <v>240093.19299999997</v>
      </c>
      <c r="AC23" s="155">
        <f t="shared" si="15"/>
        <v>243753.495</v>
      </c>
      <c r="AD23" s="155">
        <f t="shared" si="15"/>
        <v>257072.85799999989</v>
      </c>
      <c r="AE23" s="155">
        <f t="shared" si="15"/>
        <v>256615.4160000002</v>
      </c>
      <c r="AF23" s="155">
        <f t="shared" si="15"/>
        <v>264469.51300000004</v>
      </c>
      <c r="AG23" s="155">
        <f t="shared" si="15"/>
        <v>243824.86800000007</v>
      </c>
      <c r="AH23" s="123" t="str">
        <f>IF(AH18="","",SUM(AH16:AH18))</f>
        <v/>
      </c>
      <c r="AI23" s="55" t="str">
        <f t="shared" si="3"/>
        <v/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16">IF(V18="","",(V23/D23)*10)</f>
        <v>2.363592154138149</v>
      </c>
      <c r="AN23" s="158">
        <f t="shared" si="16"/>
        <v>2.8478316593348785</v>
      </c>
      <c r="AO23" s="158">
        <f t="shared" si="16"/>
        <v>2.895775220890676</v>
      </c>
      <c r="AP23" s="158">
        <f t="shared" si="16"/>
        <v>2.9687767979556323</v>
      </c>
      <c r="AQ23" s="158">
        <f t="shared" si="16"/>
        <v>3.0270235404625998</v>
      </c>
      <c r="AR23" s="158">
        <f t="shared" si="16"/>
        <v>2.8270139600458304</v>
      </c>
      <c r="AS23" s="158">
        <f t="shared" si="16"/>
        <v>3.1505149144959335</v>
      </c>
      <c r="AT23" s="158">
        <f t="shared" si="16"/>
        <v>3.012412183728137</v>
      </c>
      <c r="AU23" s="158">
        <f t="shared" si="16"/>
        <v>2.9591985197702608</v>
      </c>
      <c r="AV23" s="158">
        <f t="shared" si="16"/>
        <v>3.0100187840397759</v>
      </c>
      <c r="AW23" s="158">
        <f t="shared" si="16"/>
        <v>3.0931421227564595</v>
      </c>
      <c r="AX23" s="158">
        <f t="shared" si="16"/>
        <v>3.1268566526945825</v>
      </c>
      <c r="AY23" s="304" t="str">
        <f t="shared" si="11"/>
        <v/>
      </c>
      <c r="AZ23" s="55" t="str">
        <f t="shared" si="1"/>
        <v/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9">
        <v>1000</v>
      </c>
      <c r="AZ25" s="289" t="s">
        <v>47</v>
      </c>
      <c r="BC25" s="105"/>
    </row>
    <row r="26" spans="1:55" ht="20.100000000000001" customHeight="1" x14ac:dyDescent="0.25">
      <c r="A26" s="346" t="s">
        <v>2</v>
      </c>
      <c r="B26" s="348" t="s">
        <v>72</v>
      </c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3"/>
      <c r="Q26" s="344" t="s">
        <v>146</v>
      </c>
      <c r="S26" s="349" t="s">
        <v>3</v>
      </c>
      <c r="T26" s="341" t="s">
        <v>72</v>
      </c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3"/>
      <c r="AI26" s="344" t="s">
        <v>146</v>
      </c>
      <c r="AK26" s="341" t="s">
        <v>72</v>
      </c>
      <c r="AL26" s="342"/>
      <c r="AM26" s="342"/>
      <c r="AN26" s="342"/>
      <c r="AO26" s="342"/>
      <c r="AP26" s="342"/>
      <c r="AQ26" s="342"/>
      <c r="AR26" s="342"/>
      <c r="AS26" s="342"/>
      <c r="AT26" s="342"/>
      <c r="AU26" s="342"/>
      <c r="AV26" s="342"/>
      <c r="AW26" s="342"/>
      <c r="AX26" s="342"/>
      <c r="AY26" s="343"/>
      <c r="AZ26" s="344" t="str">
        <f>AI26</f>
        <v>D       2024/2023</v>
      </c>
      <c r="BC26" s="105"/>
    </row>
    <row r="27" spans="1:55" ht="20.100000000000001" customHeight="1" thickBot="1" x14ac:dyDescent="0.3">
      <c r="A27" s="347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45"/>
      <c r="S27" s="350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5"/>
      <c r="AK27" s="25">
        <v>2010</v>
      </c>
      <c r="AL27" s="135">
        <v>2011</v>
      </c>
      <c r="AM27" s="26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45"/>
      <c r="BC27" s="105"/>
    </row>
    <row r="28" spans="1:55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2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0"/>
      <c r="AC28" s="290"/>
      <c r="AD28" s="290"/>
      <c r="AE28" s="290"/>
      <c r="AF28" s="290"/>
      <c r="AG28" s="290"/>
      <c r="AH28" s="293"/>
      <c r="AI28" s="294"/>
      <c r="AK28" s="293"/>
      <c r="AL28" s="293"/>
      <c r="AM28" s="310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2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98697.339999999982</v>
      </c>
      <c r="O29" s="153">
        <v>97983.66999999994</v>
      </c>
      <c r="P29" s="112">
        <v>105714.43000000004</v>
      </c>
      <c r="Q29" s="61">
        <f>IF(P29="","",(P29-O29)/O29)</f>
        <v>7.8898453181025993E-2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</v>
      </c>
      <c r="AG29" s="153">
        <v>27498.561000000012</v>
      </c>
      <c r="AH29" s="112">
        <v>29650.920000000031</v>
      </c>
      <c r="AI29" s="61">
        <f>(AH29-AG29)/AG29</f>
        <v>7.8271695744370678E-2</v>
      </c>
      <c r="AK29" s="124">
        <f t="shared" ref="AK29:AX44" si="17">(T29/B29)*10</f>
        <v>2.7191842704023532</v>
      </c>
      <c r="AL29" s="156">
        <f t="shared" ref="AL29:AL40" si="18">(U29/C29)*10</f>
        <v>2.7800309700828514</v>
      </c>
      <c r="AM29" s="156">
        <f t="shared" ref="AM29:AM40" si="19">(V29/D29)*10</f>
        <v>1.9785027216642543</v>
      </c>
      <c r="AN29" s="311">
        <f t="shared" ref="AN29:AN40" si="20">(W29/E29)*10</f>
        <v>2.1318199900464254</v>
      </c>
      <c r="AO29" s="156">
        <f t="shared" si="17"/>
        <v>2.8836241613634588</v>
      </c>
      <c r="AP29" s="156">
        <f t="shared" si="17"/>
        <v>2.8113968285340656</v>
      </c>
      <c r="AQ29" s="156">
        <f t="shared" si="17"/>
        <v>2.849648832409958</v>
      </c>
      <c r="AR29" s="156">
        <f t="shared" si="17"/>
        <v>2.7402501496381166</v>
      </c>
      <c r="AS29" s="156">
        <f t="shared" si="17"/>
        <v>2.5088253749107055</v>
      </c>
      <c r="AT29" s="156">
        <f t="shared" si="17"/>
        <v>2.713367743379365</v>
      </c>
      <c r="AU29" s="156">
        <f t="shared" si="17"/>
        <v>2.7634057686437541</v>
      </c>
      <c r="AV29" s="156">
        <f t="shared" si="17"/>
        <v>2.8185167159702846</v>
      </c>
      <c r="AW29" s="156">
        <f t="shared" si="17"/>
        <v>2.7810398942869186</v>
      </c>
      <c r="AX29" s="156">
        <f t="shared" si="17"/>
        <v>2.8064432573305358</v>
      </c>
      <c r="AY29" s="156">
        <f>(AH29/P29)*10</f>
        <v>2.8048129285661401</v>
      </c>
      <c r="AZ29" s="61">
        <f t="shared" ref="AZ29:AZ42" si="21">IF(AY29="","",(AY29-AX29)/AX29)</f>
        <v>-5.8092347320304707E-4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107266.15999999993</v>
      </c>
      <c r="O30" s="154">
        <v>99228.03999999995</v>
      </c>
      <c r="P30" s="119">
        <v>124496.90999999987</v>
      </c>
      <c r="Q30" s="52">
        <f t="shared" ref="Q30:Q45" si="22">IF(P30="","",(P30-O30)/O30)</f>
        <v>0.25465453111842112</v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30612.233000000011</v>
      </c>
      <c r="AG30" s="154">
        <v>27844.669000000024</v>
      </c>
      <c r="AH30" s="119">
        <v>32956.246000000014</v>
      </c>
      <c r="AI30" s="52">
        <f>IF(AH30="","",(AH30-AG30)/AG30)</f>
        <v>0.18357470868121958</v>
      </c>
      <c r="AK30" s="125">
        <f t="shared" si="17"/>
        <v>2.7879398375187985</v>
      </c>
      <c r="AL30" s="157">
        <f t="shared" si="18"/>
        <v>2.0427271510143492</v>
      </c>
      <c r="AM30" s="157">
        <f t="shared" si="19"/>
        <v>2.0896835533292704</v>
      </c>
      <c r="AN30" s="312">
        <f t="shared" si="20"/>
        <v>1.9668833753855519</v>
      </c>
      <c r="AO30" s="157">
        <f t="shared" si="17"/>
        <v>2.7208012815111413</v>
      </c>
      <c r="AP30" s="157">
        <f t="shared" si="17"/>
        <v>2.8186535496385967</v>
      </c>
      <c r="AQ30" s="157">
        <f t="shared" si="17"/>
        <v>2.5500559099287456</v>
      </c>
      <c r="AR30" s="157">
        <f t="shared" si="17"/>
        <v>2.5589202711163801</v>
      </c>
      <c r="AS30" s="157">
        <f t="shared" si="17"/>
        <v>2.135369876877645</v>
      </c>
      <c r="AT30" s="157">
        <f t="shared" si="17"/>
        <v>2.795967218099392</v>
      </c>
      <c r="AU30" s="157">
        <f t="shared" si="17"/>
        <v>2.5867100565456687</v>
      </c>
      <c r="AV30" s="157">
        <f t="shared" si="17"/>
        <v>2.702163825618805</v>
      </c>
      <c r="AW30" s="157">
        <f t="shared" si="17"/>
        <v>2.8538574514087229</v>
      </c>
      <c r="AX30" s="157">
        <f t="shared" si="17"/>
        <v>2.8061290941552448</v>
      </c>
      <c r="AY30" s="157">
        <f>IF(AH30="","",(AH30/P30)*10)</f>
        <v>2.6471537325705552</v>
      </c>
      <c r="AZ30" s="52">
        <f t="shared" si="21"/>
        <v>-5.66529037868614E-2</v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137828.98999999993</v>
      </c>
      <c r="O31" s="154">
        <v>137930.40999999986</v>
      </c>
      <c r="P31" s="119">
        <v>145647.56000000008</v>
      </c>
      <c r="Q31" s="52">
        <f t="shared" si="22"/>
        <v>5.5949590811774107E-2</v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38835.720000000008</v>
      </c>
      <c r="AG31" s="154">
        <v>38599.43099999999</v>
      </c>
      <c r="AH31" s="119">
        <v>35638.367999999995</v>
      </c>
      <c r="AI31" s="52">
        <f t="shared" ref="AI31:AI45" si="23">IF(AH31="","",(AH31-AG31)/AG31)</f>
        <v>-7.6712607499317687E-2</v>
      </c>
      <c r="AK31" s="125">
        <f t="shared" si="17"/>
        <v>2.0964781146598703</v>
      </c>
      <c r="AL31" s="157">
        <f t="shared" si="18"/>
        <v>2.4308336581123937</v>
      </c>
      <c r="AM31" s="157">
        <f t="shared" si="19"/>
        <v>1.9152653234034593</v>
      </c>
      <c r="AN31" s="312">
        <f t="shared" si="20"/>
        <v>2.2929730300085991</v>
      </c>
      <c r="AO31" s="157">
        <f t="shared" si="17"/>
        <v>2.7059927155303445</v>
      </c>
      <c r="AP31" s="157">
        <f t="shared" si="17"/>
        <v>2.7063088774745574</v>
      </c>
      <c r="AQ31" s="157">
        <f t="shared" si="17"/>
        <v>2.0927770392969895</v>
      </c>
      <c r="AR31" s="157">
        <f t="shared" si="17"/>
        <v>2.8047938509619263</v>
      </c>
      <c r="AS31" s="157">
        <f t="shared" si="17"/>
        <v>2.691589892008329</v>
      </c>
      <c r="AT31" s="157">
        <f t="shared" si="17"/>
        <v>2.7142155595131729</v>
      </c>
      <c r="AU31" s="157">
        <f t="shared" si="17"/>
        <v>2.6248636127218381</v>
      </c>
      <c r="AV31" s="157">
        <f t="shared" si="17"/>
        <v>2.6944911272557897</v>
      </c>
      <c r="AW31" s="157">
        <f t="shared" si="17"/>
        <v>2.8176742788291511</v>
      </c>
      <c r="AX31" s="157">
        <f t="shared" si="17"/>
        <v>2.798471417579345</v>
      </c>
      <c r="AY31" s="157">
        <f t="shared" ref="AY31:AY40" si="24">IF(AH31="","",(AH31/P31)*10)</f>
        <v>2.4468908370315283</v>
      </c>
      <c r="AZ31" s="52">
        <f t="shared" si="21"/>
        <v>-0.12563307895134088</v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132267.31999999986</v>
      </c>
      <c r="O32" s="154">
        <v>117032.67999999998</v>
      </c>
      <c r="P32" s="119">
        <v>153741.77000000005</v>
      </c>
      <c r="Q32" s="52">
        <f t="shared" si="22"/>
        <v>0.31366529417253436</v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35088.123000000014</v>
      </c>
      <c r="AG32" s="154">
        <v>31451.204000000002</v>
      </c>
      <c r="AH32" s="119">
        <v>36668.666999999979</v>
      </c>
      <c r="AI32" s="52">
        <f t="shared" si="23"/>
        <v>0.16589072392904189</v>
      </c>
      <c r="AK32" s="125">
        <f t="shared" si="17"/>
        <v>2.2914270225780289</v>
      </c>
      <c r="AL32" s="157">
        <f t="shared" si="18"/>
        <v>1.9145717289185553</v>
      </c>
      <c r="AM32" s="157">
        <f t="shared" si="19"/>
        <v>2.1035922277296368</v>
      </c>
      <c r="AN32" s="312">
        <f t="shared" si="20"/>
        <v>2.004869476200021</v>
      </c>
      <c r="AO32" s="157">
        <f t="shared" si="17"/>
        <v>2.7051742263548508</v>
      </c>
      <c r="AP32" s="157">
        <f t="shared" si="17"/>
        <v>2.7930772105810764</v>
      </c>
      <c r="AQ32" s="157">
        <f t="shared" si="17"/>
        <v>2.0109938298336294</v>
      </c>
      <c r="AR32" s="157">
        <f t="shared" si="17"/>
        <v>2.3678384891138591</v>
      </c>
      <c r="AS32" s="157">
        <f t="shared" si="17"/>
        <v>2.2640842936783332</v>
      </c>
      <c r="AT32" s="157">
        <f t="shared" si="17"/>
        <v>2.578341806144997</v>
      </c>
      <c r="AU32" s="157">
        <f t="shared" si="17"/>
        <v>2.6090495071464521</v>
      </c>
      <c r="AV32" s="157">
        <f t="shared" si="17"/>
        <v>2.6516092544009791</v>
      </c>
      <c r="AW32" s="157">
        <f t="shared" si="17"/>
        <v>2.6528187763991928</v>
      </c>
      <c r="AX32" s="157">
        <f t="shared" si="17"/>
        <v>2.6873864633365665</v>
      </c>
      <c r="AY32" s="157">
        <f t="shared" si="24"/>
        <v>2.3850816209544075</v>
      </c>
      <c r="AZ32" s="52">
        <f t="shared" si="21"/>
        <v>-0.11249027503354607</v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128958.66</v>
      </c>
      <c r="O33" s="154">
        <v>129043.6399999999</v>
      </c>
      <c r="P33" s="119">
        <v>158933.6699999999</v>
      </c>
      <c r="Q33" s="52">
        <f t="shared" si="22"/>
        <v>0.23162730065580933</v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34502.49599999997</v>
      </c>
      <c r="AG33" s="154">
        <v>34745.638000000014</v>
      </c>
      <c r="AH33" s="119">
        <v>37615.466000000015</v>
      </c>
      <c r="AI33" s="52">
        <f t="shared" si="23"/>
        <v>8.2595346212954848E-2</v>
      </c>
      <c r="AK33" s="125">
        <f t="shared" si="17"/>
        <v>2.4552842575993914</v>
      </c>
      <c r="AL33" s="157">
        <f t="shared" si="18"/>
        <v>2.2012427902355096</v>
      </c>
      <c r="AM33" s="157">
        <f t="shared" si="19"/>
        <v>1.8923654382954234</v>
      </c>
      <c r="AN33" s="312">
        <f t="shared" si="20"/>
        <v>2.3594416740317734</v>
      </c>
      <c r="AO33" s="157">
        <f t="shared" si="17"/>
        <v>2.6818729356906932</v>
      </c>
      <c r="AP33" s="157">
        <f t="shared" si="17"/>
        <v>2.7474026310017368</v>
      </c>
      <c r="AQ33" s="157">
        <f t="shared" si="17"/>
        <v>2.3909894211379137</v>
      </c>
      <c r="AR33" s="157">
        <f t="shared" si="17"/>
        <v>2.6441904855347453</v>
      </c>
      <c r="AS33" s="157">
        <f t="shared" si="17"/>
        <v>2.4025006171809284</v>
      </c>
      <c r="AT33" s="157">
        <f t="shared" si="17"/>
        <v>2.5432874794546838</v>
      </c>
      <c r="AU33" s="157">
        <f t="shared" si="17"/>
        <v>2.5567507968930014</v>
      </c>
      <c r="AV33" s="157">
        <f t="shared" si="17"/>
        <v>2.7072195800906469</v>
      </c>
      <c r="AW33" s="157">
        <f t="shared" si="17"/>
        <v>2.6754694876637188</v>
      </c>
      <c r="AX33" s="157">
        <f t="shared" si="17"/>
        <v>2.6925494352143229</v>
      </c>
      <c r="AY33" s="157">
        <f t="shared" si="24"/>
        <v>2.3667399110584961</v>
      </c>
      <c r="AZ33" s="52">
        <f t="shared" si="21"/>
        <v>-0.12100410112986201</v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120909.85999999988</v>
      </c>
      <c r="O34" s="154">
        <v>128197.76000000013</v>
      </c>
      <c r="P34" s="119">
        <v>144335.6999999999</v>
      </c>
      <c r="Q34" s="52">
        <f t="shared" si="22"/>
        <v>0.12588316675735794</v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32003.355000000003</v>
      </c>
      <c r="AG34" s="154">
        <v>34517.275000000023</v>
      </c>
      <c r="AH34" s="119">
        <v>33856.345000000016</v>
      </c>
      <c r="AI34" s="52">
        <f t="shared" si="23"/>
        <v>-1.9147803527364404E-2</v>
      </c>
      <c r="AK34" s="125">
        <f t="shared" si="17"/>
        <v>2.1020165625234823</v>
      </c>
      <c r="AL34" s="157">
        <f t="shared" si="18"/>
        <v>1.7740098041642658</v>
      </c>
      <c r="AM34" s="157">
        <f t="shared" si="19"/>
        <v>2.354680177351006</v>
      </c>
      <c r="AN34" s="312">
        <f t="shared" si="20"/>
        <v>1.9712545810595916</v>
      </c>
      <c r="AO34" s="157">
        <f t="shared" si="17"/>
        <v>2.5708010782503732</v>
      </c>
      <c r="AP34" s="157">
        <f t="shared" si="17"/>
        <v>2.691606613908089</v>
      </c>
      <c r="AQ34" s="157">
        <f t="shared" si="17"/>
        <v>2.5245321454200687</v>
      </c>
      <c r="AR34" s="157">
        <f t="shared" si="17"/>
        <v>2.3212555829506831</v>
      </c>
      <c r="AS34" s="157">
        <f t="shared" si="17"/>
        <v>2.4196352167128494</v>
      </c>
      <c r="AT34" s="157">
        <f t="shared" si="17"/>
        <v>2.6077093653063175</v>
      </c>
      <c r="AU34" s="157">
        <f t="shared" si="17"/>
        <v>2.6111078111666934</v>
      </c>
      <c r="AV34" s="157">
        <f t="shared" si="17"/>
        <v>2.7174495870537294</v>
      </c>
      <c r="AW34" s="157">
        <f t="shared" si="17"/>
        <v>2.6468771860293305</v>
      </c>
      <c r="AX34" s="157">
        <f t="shared" si="17"/>
        <v>2.6925021934860633</v>
      </c>
      <c r="AY34" s="157">
        <f t="shared" si="24"/>
        <v>2.3456667338711101</v>
      </c>
      <c r="AZ34" s="52">
        <f t="shared" si="21"/>
        <v>-0.12881529324434643</v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129976.00000000006</v>
      </c>
      <c r="O35" s="154">
        <v>124226.2799999999</v>
      </c>
      <c r="P35" s="119">
        <v>136030.59999999986</v>
      </c>
      <c r="Q35" s="52">
        <f t="shared" si="22"/>
        <v>9.5022727880123059E-2</v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33825.856999999989</v>
      </c>
      <c r="AG35" s="154">
        <v>33409.206000000027</v>
      </c>
      <c r="AH35" s="119">
        <v>34990.427000000018</v>
      </c>
      <c r="AI35" s="52">
        <f t="shared" si="23"/>
        <v>4.7328900902343776E-2</v>
      </c>
      <c r="AK35" s="125">
        <f t="shared" si="17"/>
        <v>2.5730718413288924</v>
      </c>
      <c r="AL35" s="157">
        <f t="shared" si="18"/>
        <v>2.1152117341675951</v>
      </c>
      <c r="AM35" s="157">
        <f t="shared" si="19"/>
        <v>2.0786182429808124</v>
      </c>
      <c r="AN35" s="312">
        <f t="shared" si="20"/>
        <v>2.2082312689324564</v>
      </c>
      <c r="AO35" s="157">
        <f t="shared" si="17"/>
        <v>2.8364029516511247</v>
      </c>
      <c r="AP35" s="157">
        <f t="shared" si="17"/>
        <v>2.9159914494554884</v>
      </c>
      <c r="AQ35" s="157">
        <f t="shared" si="17"/>
        <v>2.6482236092860245</v>
      </c>
      <c r="AR35" s="157">
        <f t="shared" si="17"/>
        <v>2.4414298807413699</v>
      </c>
      <c r="AS35" s="157">
        <f t="shared" si="17"/>
        <v>2.5776024338708856</v>
      </c>
      <c r="AT35" s="157">
        <f t="shared" si="17"/>
        <v>2.962909422884465</v>
      </c>
      <c r="AU35" s="157">
        <f t="shared" si="17"/>
        <v>2.6702840031607016</v>
      </c>
      <c r="AV35" s="157">
        <f t="shared" si="17"/>
        <v>2.9177581046988688</v>
      </c>
      <c r="AW35" s="157">
        <f t="shared" si="17"/>
        <v>2.6024694558995485</v>
      </c>
      <c r="AX35" s="157">
        <f t="shared" si="17"/>
        <v>2.6893831160363213</v>
      </c>
      <c r="AY35" s="157">
        <f t="shared" si="24"/>
        <v>2.5722467591850693</v>
      </c>
      <c r="AZ35" s="52">
        <f t="shared" si="21"/>
        <v>-4.3555102340305622E-2</v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107932.02999999993</v>
      </c>
      <c r="O36" s="154">
        <v>101823.32999999994</v>
      </c>
      <c r="P36" s="119">
        <v>107311.68999999981</v>
      </c>
      <c r="Q36" s="52">
        <f t="shared" si="22"/>
        <v>5.3900810354560909E-2</v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28965.704999999987</v>
      </c>
      <c r="AG36" s="154">
        <v>27960.824999999964</v>
      </c>
      <c r="AH36" s="119">
        <v>26282.380000000012</v>
      </c>
      <c r="AI36" s="52">
        <f t="shared" si="23"/>
        <v>-6.0028450519609297E-2</v>
      </c>
      <c r="AK36" s="125">
        <f t="shared" si="17"/>
        <v>2.596858038930463</v>
      </c>
      <c r="AL36" s="157">
        <f t="shared" si="18"/>
        <v>2.5390380338304137</v>
      </c>
      <c r="AM36" s="157">
        <f t="shared" si="19"/>
        <v>2.4369051446930676</v>
      </c>
      <c r="AN36" s="312">
        <f t="shared" si="20"/>
        <v>3.0047628823362675</v>
      </c>
      <c r="AO36" s="157">
        <f t="shared" si="17"/>
        <v>2.8217482283915563</v>
      </c>
      <c r="AP36" s="157">
        <f t="shared" si="17"/>
        <v>3.0548593316653818</v>
      </c>
      <c r="AQ36" s="157">
        <f t="shared" si="17"/>
        <v>2.4088946240090925</v>
      </c>
      <c r="AR36" s="157">
        <f t="shared" si="17"/>
        <v>2.4788911781300693</v>
      </c>
      <c r="AS36" s="157">
        <f t="shared" si="17"/>
        <v>2.6460630977752024</v>
      </c>
      <c r="AT36" s="157">
        <f t="shared" si="17"/>
        <v>2.7962553403787336</v>
      </c>
      <c r="AU36" s="157">
        <f t="shared" si="17"/>
        <v>2.8847610738564002</v>
      </c>
      <c r="AV36" s="157">
        <f t="shared" si="17"/>
        <v>2.8576564297455391</v>
      </c>
      <c r="AW36" s="157">
        <f t="shared" si="17"/>
        <v>2.6836987129770473</v>
      </c>
      <c r="AX36" s="157">
        <f t="shared" si="17"/>
        <v>2.7460136100439829</v>
      </c>
      <c r="AY36" s="157">
        <f t="shared" si="24"/>
        <v>2.4491628078916712</v>
      </c>
      <c r="AZ36" s="52">
        <f t="shared" si="21"/>
        <v>-0.1081024511555706</v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118928.39999999994</v>
      </c>
      <c r="O37" s="154">
        <v>115892.08999999992</v>
      </c>
      <c r="P37" s="119">
        <v>112556.31999999993</v>
      </c>
      <c r="Q37" s="52">
        <f t="shared" si="22"/>
        <v>-2.8783413949994271E-2</v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36707.814000000035</v>
      </c>
      <c r="AG37" s="154">
        <v>34019.946999999956</v>
      </c>
      <c r="AH37" s="119">
        <v>35325.995999999963</v>
      </c>
      <c r="AI37" s="52">
        <f t="shared" si="23"/>
        <v>3.8390682971963713E-2</v>
      </c>
      <c r="AK37" s="125">
        <f t="shared" si="17"/>
        <v>2.6609147163514684</v>
      </c>
      <c r="AL37" s="157">
        <f t="shared" si="18"/>
        <v>2.4477706740286518</v>
      </c>
      <c r="AM37" s="157">
        <f t="shared" si="19"/>
        <v>2.1417496349682335</v>
      </c>
      <c r="AN37" s="312">
        <f t="shared" si="20"/>
        <v>2.5106144445623939</v>
      </c>
      <c r="AO37" s="157">
        <f t="shared" si="17"/>
        <v>3.1842521435822113</v>
      </c>
      <c r="AP37" s="157">
        <f t="shared" si="17"/>
        <v>3.3649454435831103</v>
      </c>
      <c r="AQ37" s="157">
        <f t="shared" si="17"/>
        <v>2.7034880868546924</v>
      </c>
      <c r="AR37" s="157">
        <f t="shared" si="17"/>
        <v>2.6358170139749189</v>
      </c>
      <c r="AS37" s="157">
        <f t="shared" si="17"/>
        <v>3.1656773651131371</v>
      </c>
      <c r="AT37" s="157">
        <f t="shared" si="17"/>
        <v>3.2745226936823624</v>
      </c>
      <c r="AU37" s="157">
        <f t="shared" si="17"/>
        <v>2.8372562827357921</v>
      </c>
      <c r="AV37" s="157">
        <f t="shared" si="17"/>
        <v>3.0130879305787333</v>
      </c>
      <c r="AW37" s="157">
        <f t="shared" si="17"/>
        <v>3.0865473679962108</v>
      </c>
      <c r="AX37" s="157">
        <f t="shared" si="17"/>
        <v>2.9354848117761945</v>
      </c>
      <c r="AY37" s="157">
        <f t="shared" si="24"/>
        <v>3.1385173218172007</v>
      </c>
      <c r="AZ37" s="52">
        <f t="shared" si="21"/>
        <v>6.916489883596294E-2</v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129569.24000000009</v>
      </c>
      <c r="O38" s="154">
        <v>126747.54999999993</v>
      </c>
      <c r="P38" s="119"/>
      <c r="Q38" s="52" t="str">
        <f t="shared" si="22"/>
        <v/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41068.909999999989</v>
      </c>
      <c r="AG38" s="154">
        <v>40394.183999999957</v>
      </c>
      <c r="AH38" s="119"/>
      <c r="AI38" s="52" t="str">
        <f t="shared" si="23"/>
        <v/>
      </c>
      <c r="AK38" s="125">
        <f t="shared" si="17"/>
        <v>3.2539314368583776</v>
      </c>
      <c r="AL38" s="157">
        <f t="shared" si="18"/>
        <v>3.1337083285605001</v>
      </c>
      <c r="AM38" s="157">
        <f t="shared" si="19"/>
        <v>2.2562326611474677</v>
      </c>
      <c r="AN38" s="312">
        <f t="shared" si="20"/>
        <v>3.3901116276712977</v>
      </c>
      <c r="AO38" s="157">
        <f t="shared" si="17"/>
        <v>3.3140091652530894</v>
      </c>
      <c r="AP38" s="157">
        <f t="shared" si="17"/>
        <v>3.4292885910740196</v>
      </c>
      <c r="AQ38" s="157">
        <f t="shared" si="17"/>
        <v>3.2799387414257781</v>
      </c>
      <c r="AR38" s="157">
        <f t="shared" si="17"/>
        <v>3.0212068642228891</v>
      </c>
      <c r="AS38" s="157">
        <f t="shared" si="17"/>
        <v>3.2532448061198354</v>
      </c>
      <c r="AT38" s="157">
        <f t="shared" si="17"/>
        <v>3.4008016340950329</v>
      </c>
      <c r="AU38" s="157">
        <f t="shared" si="17"/>
        <v>3.1623807399392989</v>
      </c>
      <c r="AV38" s="157">
        <f t="shared" si="17"/>
        <v>3.1617372629813776</v>
      </c>
      <c r="AW38" s="157">
        <f t="shared" si="17"/>
        <v>3.1696496791985473</v>
      </c>
      <c r="AX38" s="157">
        <f t="shared" si="17"/>
        <v>3.1869794721870348</v>
      </c>
      <c r="AY38" s="157" t="str">
        <f t="shared" si="24"/>
        <v/>
      </c>
      <c r="AZ38" s="52" t="str">
        <f t="shared" si="21"/>
        <v/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145878.22999999989</v>
      </c>
      <c r="P39" s="119"/>
      <c r="Q39" s="52" t="str">
        <f t="shared" si="22"/>
        <v/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48038.498999999953</v>
      </c>
      <c r="AH39" s="119"/>
      <c r="AI39" s="52" t="str">
        <f t="shared" si="23"/>
        <v/>
      </c>
      <c r="AK39" s="125">
        <f t="shared" si="17"/>
        <v>3.2414904621629503</v>
      </c>
      <c r="AL39" s="157">
        <f t="shared" si="18"/>
        <v>2.5668080317411479</v>
      </c>
      <c r="AM39" s="157">
        <f t="shared" si="19"/>
        <v>3.1227660965473962</v>
      </c>
      <c r="AN39" s="312">
        <f t="shared" si="20"/>
        <v>3.2923693141074821</v>
      </c>
      <c r="AO39" s="157">
        <f t="shared" ref="AM39:AX41" si="25">IF(X39="","",(X39/F39)*10)</f>
        <v>3.4202920027254784</v>
      </c>
      <c r="AP39" s="157">
        <f t="shared" si="25"/>
        <v>3.4483133730908344</v>
      </c>
      <c r="AQ39" s="157">
        <f t="shared" si="25"/>
        <v>3.0834533940913951</v>
      </c>
      <c r="AR39" s="157">
        <f t="shared" si="25"/>
        <v>2.9683270442133765</v>
      </c>
      <c r="AS39" s="157">
        <f t="shared" si="25"/>
        <v>3.3181225695901304</v>
      </c>
      <c r="AT39" s="157">
        <f t="shared" si="25"/>
        <v>3.2080125021789963</v>
      </c>
      <c r="AU39" s="157">
        <f t="shared" si="25"/>
        <v>3.0872727608300847</v>
      </c>
      <c r="AV39" s="157">
        <f t="shared" si="25"/>
        <v>3.0523879633076105</v>
      </c>
      <c r="AW39" s="157">
        <f t="shared" si="25"/>
        <v>3.1715278243097793</v>
      </c>
      <c r="AX39" s="157">
        <f t="shared" si="25"/>
        <v>3.2930546936304332</v>
      </c>
      <c r="AY39" s="157" t="str">
        <f t="shared" si="24"/>
        <v/>
      </c>
      <c r="AZ39" s="52" t="str">
        <f t="shared" si="21"/>
        <v/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91610.450000000084</v>
      </c>
      <c r="P40" s="119"/>
      <c r="Q40" s="52" t="str">
        <f t="shared" si="22"/>
        <v/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26870.913000000008</v>
      </c>
      <c r="AH40" s="119"/>
      <c r="AI40" s="52" t="str">
        <f t="shared" si="23"/>
        <v/>
      </c>
      <c r="AK40" s="125">
        <f t="shared" si="17"/>
        <v>2.3641849315690981</v>
      </c>
      <c r="AL40" s="158">
        <f t="shared" si="18"/>
        <v>2.3331363931299971</v>
      </c>
      <c r="AM40" s="158">
        <f t="shared" si="19"/>
        <v>1.8672394304510065</v>
      </c>
      <c r="AN40" s="312">
        <f t="shared" si="20"/>
        <v>3.0775081161693092</v>
      </c>
      <c r="AO40" s="157">
        <f t="shared" si="25"/>
        <v>3.1734234355002373</v>
      </c>
      <c r="AP40" s="157">
        <f t="shared" si="25"/>
        <v>3.0922544640903604</v>
      </c>
      <c r="AQ40" s="157">
        <f t="shared" si="25"/>
        <v>2.9933333802103839</v>
      </c>
      <c r="AR40" s="157">
        <f t="shared" si="25"/>
        <v>2.4409599211403106</v>
      </c>
      <c r="AS40" s="157">
        <f t="shared" si="25"/>
        <v>3.0553693343062638</v>
      </c>
      <c r="AT40" s="157">
        <f t="shared" si="25"/>
        <v>2.9890526462560034</v>
      </c>
      <c r="AU40" s="157">
        <f t="shared" si="25"/>
        <v>3.0440906927318663</v>
      </c>
      <c r="AV40" s="157">
        <f t="shared" si="25"/>
        <v>2.8814276072156284</v>
      </c>
      <c r="AW40" s="157">
        <f t="shared" si="25"/>
        <v>2.9726921513406346</v>
      </c>
      <c r="AX40" s="157">
        <f t="shared" si="25"/>
        <v>2.9331711611502822</v>
      </c>
      <c r="AY40" s="157" t="str">
        <f t="shared" si="24"/>
        <v/>
      </c>
      <c r="AZ40" s="52" t="str">
        <f t="shared" si="21"/>
        <v/>
      </c>
      <c r="BC40" s="105"/>
    </row>
    <row r="41" spans="1:55" ht="20.100000000000001" customHeight="1" thickBot="1" x14ac:dyDescent="0.3">
      <c r="A41" s="35" t="str">
        <f>A19</f>
        <v>jan-set</v>
      </c>
      <c r="B41" s="167">
        <f>SUM(B29:B37)</f>
        <v>1069938.26</v>
      </c>
      <c r="C41" s="168">
        <f t="shared" ref="C41:P41" si="26">SUM(C29:C37)</f>
        <v>1201794.81</v>
      </c>
      <c r="D41" s="168">
        <f t="shared" si="26"/>
        <v>1284837.3199999998</v>
      </c>
      <c r="E41" s="168">
        <f t="shared" si="26"/>
        <v>1230393.75</v>
      </c>
      <c r="F41" s="168">
        <f t="shared" si="26"/>
        <v>994594.52999999991</v>
      </c>
      <c r="G41" s="168">
        <f t="shared" si="26"/>
        <v>988027.48999999976</v>
      </c>
      <c r="H41" s="168">
        <f t="shared" si="26"/>
        <v>1201432.48</v>
      </c>
      <c r="I41" s="168">
        <f t="shared" si="26"/>
        <v>1157717.94</v>
      </c>
      <c r="J41" s="168">
        <f t="shared" si="26"/>
        <v>1234330.26</v>
      </c>
      <c r="K41" s="168">
        <f t="shared" si="26"/>
        <v>1131675.6299999997</v>
      </c>
      <c r="L41" s="168">
        <f t="shared" si="26"/>
        <v>1036466.9999999998</v>
      </c>
      <c r="M41" s="168">
        <f t="shared" si="26"/>
        <v>1111461.6899999997</v>
      </c>
      <c r="N41" s="168">
        <f t="shared" si="26"/>
        <v>1082764.7599999995</v>
      </c>
      <c r="O41" s="168">
        <f t="shared" si="26"/>
        <v>1051357.8999999997</v>
      </c>
      <c r="P41" s="169">
        <f t="shared" si="26"/>
        <v>1188768.6499999992</v>
      </c>
      <c r="Q41" s="61">
        <f t="shared" si="22"/>
        <v>0.13069835685830636</v>
      </c>
      <c r="S41" s="109"/>
      <c r="T41" s="167">
        <f>SUM(T29:T37)</f>
        <v>260714.79399999994</v>
      </c>
      <c r="U41" s="168">
        <f t="shared" ref="U41:AH41" si="27">SUM(U29:U37)</f>
        <v>264122.09800000006</v>
      </c>
      <c r="V41" s="168">
        <f t="shared" si="27"/>
        <v>268448.82</v>
      </c>
      <c r="W41" s="168">
        <f t="shared" si="27"/>
        <v>274314.83699999994</v>
      </c>
      <c r="X41" s="168">
        <f t="shared" si="27"/>
        <v>277735.24000000005</v>
      </c>
      <c r="Y41" s="168">
        <f t="shared" si="27"/>
        <v>283380.35999999987</v>
      </c>
      <c r="Z41" s="168">
        <f t="shared" si="27"/>
        <v>292247.15999999992</v>
      </c>
      <c r="AA41" s="168">
        <f t="shared" si="27"/>
        <v>294619.37599999993</v>
      </c>
      <c r="AB41" s="168">
        <f t="shared" si="27"/>
        <v>310000.44099999999</v>
      </c>
      <c r="AC41" s="168">
        <f t="shared" si="27"/>
        <v>314565.38099999999</v>
      </c>
      <c r="AD41" s="168">
        <f t="shared" si="27"/>
        <v>277620.78599999996</v>
      </c>
      <c r="AE41" s="168">
        <f t="shared" si="27"/>
        <v>308979.79100000008</v>
      </c>
      <c r="AF41" s="168">
        <f t="shared" si="27"/>
        <v>297989.42700000003</v>
      </c>
      <c r="AG41" s="168">
        <f t="shared" si="27"/>
        <v>290046.75599999999</v>
      </c>
      <c r="AH41" s="169">
        <f t="shared" si="27"/>
        <v>302984.81500000006</v>
      </c>
      <c r="AI41" s="57">
        <f t="shared" si="23"/>
        <v>4.4606804704273494E-2</v>
      </c>
      <c r="AK41" s="199">
        <f t="shared" si="17"/>
        <v>2.4367274612649141</v>
      </c>
      <c r="AL41" s="173">
        <f t="shared" si="17"/>
        <v>2.1977303929278911</v>
      </c>
      <c r="AM41" s="173">
        <f t="shared" si="25"/>
        <v>2.0893603868853998</v>
      </c>
      <c r="AN41" s="173">
        <f t="shared" si="25"/>
        <v>2.2294882187104732</v>
      </c>
      <c r="AO41" s="173">
        <f t="shared" si="25"/>
        <v>2.7924468878790245</v>
      </c>
      <c r="AP41" s="173">
        <f t="shared" si="25"/>
        <v>2.868142464335683</v>
      </c>
      <c r="AQ41" s="173">
        <f t="shared" si="25"/>
        <v>2.4324892564915501</v>
      </c>
      <c r="AR41" s="173">
        <f t="shared" si="25"/>
        <v>2.5448286307112071</v>
      </c>
      <c r="AS41" s="173">
        <f t="shared" si="25"/>
        <v>2.511487006727033</v>
      </c>
      <c r="AT41" s="173">
        <f t="shared" si="25"/>
        <v>2.7796426172047206</v>
      </c>
      <c r="AU41" s="173">
        <f t="shared" si="25"/>
        <v>2.6785299097800515</v>
      </c>
      <c r="AV41" s="173">
        <f t="shared" si="25"/>
        <v>2.7799409892391358</v>
      </c>
      <c r="AW41" s="173">
        <f t="shared" si="25"/>
        <v>2.7521160459636693</v>
      </c>
      <c r="AX41" s="173">
        <f t="shared" si="25"/>
        <v>2.7587822947827769</v>
      </c>
      <c r="AY41" s="305">
        <f>IF(AH41="","",(AH41/P41)*10)</f>
        <v>2.5487281734759764</v>
      </c>
      <c r="AZ41" s="61">
        <f t="shared" si="21"/>
        <v>-7.6140158541701808E-2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O42" si="28">SUM(E29:E31)</f>
        <v>397992.19999999995</v>
      </c>
      <c r="F42" s="154">
        <f t="shared" si="28"/>
        <v>320914.02999999997</v>
      </c>
      <c r="G42" s="154">
        <f t="shared" si="28"/>
        <v>319240.09999999998</v>
      </c>
      <c r="H42" s="154">
        <f t="shared" si="28"/>
        <v>375788.15999999986</v>
      </c>
      <c r="I42" s="154">
        <f t="shared" si="28"/>
        <v>329821.17</v>
      </c>
      <c r="J42" s="154">
        <f t="shared" si="28"/>
        <v>409296.98</v>
      </c>
      <c r="K42" s="154">
        <f t="shared" si="28"/>
        <v>362582.60999999987</v>
      </c>
      <c r="L42" s="154">
        <f t="shared" si="28"/>
        <v>323969.94999999995</v>
      </c>
      <c r="M42" s="154">
        <f t="shared" si="28"/>
        <v>371518.00999999989</v>
      </c>
      <c r="N42" s="154">
        <f t="shared" si="28"/>
        <v>343792.48999999987</v>
      </c>
      <c r="O42" s="154">
        <f t="shared" si="28"/>
        <v>335142.11999999976</v>
      </c>
      <c r="P42" s="154">
        <f>IF(P31="","",SUM(P29:P31))</f>
        <v>375858.9</v>
      </c>
      <c r="Q42" s="61">
        <f t="shared" si="22"/>
        <v>0.12149108563256773</v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G42" si="29">SUM(W29:W31)</f>
        <v>84446.709999999992</v>
      </c>
      <c r="X42" s="154">
        <f t="shared" si="29"/>
        <v>88812.746000000028</v>
      </c>
      <c r="Y42" s="154">
        <f t="shared" si="29"/>
        <v>88470.203999999969</v>
      </c>
      <c r="Z42" s="154">
        <f t="shared" si="29"/>
        <v>91011.791000000027</v>
      </c>
      <c r="AA42" s="154">
        <f t="shared" si="29"/>
        <v>89366.013999999952</v>
      </c>
      <c r="AB42" s="154">
        <f t="shared" si="29"/>
        <v>99643.168000000005</v>
      </c>
      <c r="AC42" s="154">
        <f t="shared" si="29"/>
        <v>99340.117999999988</v>
      </c>
      <c r="AD42" s="154">
        <f t="shared" si="29"/>
        <v>86053.720000000016</v>
      </c>
      <c r="AE42" s="154">
        <f t="shared" si="29"/>
        <v>101509.05600000001</v>
      </c>
      <c r="AF42" s="154">
        <f t="shared" si="29"/>
        <v>96896.077000000019</v>
      </c>
      <c r="AG42" s="154">
        <f t="shared" si="29"/>
        <v>93942.661000000022</v>
      </c>
      <c r="AH42" s="154">
        <f>IF(AH31="","",SUM(AH29:AH31))</f>
        <v>98245.534000000043</v>
      </c>
      <c r="AI42" s="52">
        <f t="shared" si="23"/>
        <v>4.5803184135906269E-2</v>
      </c>
      <c r="AK42" s="197">
        <f t="shared" si="17"/>
        <v>2.4364590200545351</v>
      </c>
      <c r="AL42" s="156">
        <f t="shared" si="17"/>
        <v>2.3667894900255999</v>
      </c>
      <c r="AM42" s="156">
        <f t="shared" si="17"/>
        <v>1.9850252923809542</v>
      </c>
      <c r="AN42" s="156">
        <f t="shared" si="17"/>
        <v>2.1218182165379122</v>
      </c>
      <c r="AO42" s="156">
        <f t="shared" si="17"/>
        <v>2.7674934000236773</v>
      </c>
      <c r="AP42" s="156">
        <f t="shared" si="17"/>
        <v>2.7712747865947911</v>
      </c>
      <c r="AQ42" s="156">
        <f t="shared" si="17"/>
        <v>2.4218908599994227</v>
      </c>
      <c r="AR42" s="156">
        <f t="shared" si="17"/>
        <v>2.7095293488892769</v>
      </c>
      <c r="AS42" s="156">
        <f t="shared" si="17"/>
        <v>2.4344955587016552</v>
      </c>
      <c r="AT42" s="156">
        <f t="shared" si="17"/>
        <v>2.7397926778672597</v>
      </c>
      <c r="AU42" s="156">
        <f t="shared" si="17"/>
        <v>2.6562253690504329</v>
      </c>
      <c r="AV42" s="156">
        <f t="shared" si="17"/>
        <v>2.7322782009948869</v>
      </c>
      <c r="AW42" s="156">
        <f t="shared" si="17"/>
        <v>2.81844658677681</v>
      </c>
      <c r="AX42" s="156">
        <f t="shared" si="17"/>
        <v>2.8030693665123345</v>
      </c>
      <c r="AY42" s="303">
        <f>IF(AH42="","",(AH42/P42)*10)</f>
        <v>2.6138940437488651</v>
      </c>
      <c r="AZ42" s="61">
        <f t="shared" si="21"/>
        <v>-6.748863407502724E-2</v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O43" si="30">SUM(E32:E34)</f>
        <v>452362.07000000007</v>
      </c>
      <c r="F43" s="154">
        <f t="shared" si="30"/>
        <v>346745.78999999992</v>
      </c>
      <c r="G43" s="154">
        <f t="shared" si="30"/>
        <v>356512.32999999996</v>
      </c>
      <c r="H43" s="154">
        <f t="shared" si="30"/>
        <v>427716.65999999992</v>
      </c>
      <c r="I43" s="154">
        <f t="shared" si="30"/>
        <v>426590.23</v>
      </c>
      <c r="J43" s="154">
        <f t="shared" si="30"/>
        <v>454858.03</v>
      </c>
      <c r="K43" s="154">
        <f t="shared" si="30"/>
        <v>390784.71999999991</v>
      </c>
      <c r="L43" s="154">
        <f t="shared" si="30"/>
        <v>348578.50999999989</v>
      </c>
      <c r="M43" s="154">
        <f t="shared" si="30"/>
        <v>402799.82999999984</v>
      </c>
      <c r="N43" s="154">
        <f t="shared" si="30"/>
        <v>382135.83999999973</v>
      </c>
      <c r="O43" s="154">
        <f t="shared" si="30"/>
        <v>374274.08</v>
      </c>
      <c r="P43" s="154">
        <f>IF(P34="","",SUM(P32:P34))</f>
        <v>457011.13999999984</v>
      </c>
      <c r="Q43" s="52">
        <f t="shared" si="22"/>
        <v>0.22106008516539488</v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G43" si="31">SUM(W32:W34)</f>
        <v>94857.412999999986</v>
      </c>
      <c r="X43" s="154">
        <f t="shared" si="31"/>
        <v>91989.164000000033</v>
      </c>
      <c r="Y43" s="154">
        <f t="shared" si="31"/>
        <v>97881.056000000011</v>
      </c>
      <c r="Z43" s="154">
        <f t="shared" si="31"/>
        <v>97771.116999999969</v>
      </c>
      <c r="AA43" s="154">
        <f t="shared" si="31"/>
        <v>103996.73799999995</v>
      </c>
      <c r="AB43" s="154">
        <f t="shared" si="31"/>
        <v>107258.03199999998</v>
      </c>
      <c r="AC43" s="154">
        <f t="shared" si="31"/>
        <v>100592.079</v>
      </c>
      <c r="AD43" s="154">
        <f t="shared" si="31"/>
        <v>90380.885999999999</v>
      </c>
      <c r="AE43" s="154">
        <f t="shared" si="31"/>
        <v>108425.69100000005</v>
      </c>
      <c r="AF43" s="154">
        <f t="shared" si="31"/>
        <v>101593.97399999999</v>
      </c>
      <c r="AG43" s="154">
        <f t="shared" si="31"/>
        <v>100714.11700000004</v>
      </c>
      <c r="AH43" s="154">
        <f>IF(AH34="","",SUM(AH32:AH34))</f>
        <v>108140.47800000002</v>
      </c>
      <c r="AI43" s="52">
        <f t="shared" si="23"/>
        <v>7.3737041253114227E-2</v>
      </c>
      <c r="AK43" s="198">
        <f t="shared" si="17"/>
        <v>2.2750732862824821</v>
      </c>
      <c r="AL43" s="157">
        <f t="shared" si="17"/>
        <v>1.9521934010893327</v>
      </c>
      <c r="AM43" s="157">
        <f t="shared" si="17"/>
        <v>2.0898434558003469</v>
      </c>
      <c r="AN43" s="157">
        <f t="shared" si="17"/>
        <v>2.0969356029341712</v>
      </c>
      <c r="AO43" s="157">
        <f t="shared" si="17"/>
        <v>2.6529280715996597</v>
      </c>
      <c r="AP43" s="157">
        <f t="shared" si="17"/>
        <v>2.7455167118623924</v>
      </c>
      <c r="AQ43" s="157">
        <f t="shared" si="17"/>
        <v>2.2858851698692302</v>
      </c>
      <c r="AR43" s="157">
        <f t="shared" si="17"/>
        <v>2.4378602857360319</v>
      </c>
      <c r="AS43" s="157">
        <f t="shared" si="17"/>
        <v>2.3580551496474618</v>
      </c>
      <c r="AT43" s="157">
        <f t="shared" si="17"/>
        <v>2.5741047142273121</v>
      </c>
      <c r="AU43" s="157">
        <f t="shared" si="17"/>
        <v>2.5928415954270969</v>
      </c>
      <c r="AV43" s="157">
        <f t="shared" si="17"/>
        <v>2.6918008133220934</v>
      </c>
      <c r="AW43" s="157">
        <f t="shared" si="17"/>
        <v>2.6585827176011563</v>
      </c>
      <c r="AX43" s="157">
        <f t="shared" si="17"/>
        <v>2.6909188314616932</v>
      </c>
      <c r="AY43" s="303">
        <f t="shared" ref="AY43:AY45" si="32">IF(AH43="","",(AH43/P43)*10)</f>
        <v>2.3662547481884153</v>
      </c>
      <c r="AZ43" s="52">
        <f>IF(AY43="","",(AY43-AX43)/AX43)</f>
        <v>-0.12065175637309061</v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O44" si="33">SUM(E35:E37)</f>
        <v>380039.47999999986</v>
      </c>
      <c r="F44" s="154">
        <f t="shared" si="33"/>
        <v>326934.71000000002</v>
      </c>
      <c r="G44" s="154">
        <f t="shared" si="33"/>
        <v>312275.05999999988</v>
      </c>
      <c r="H44" s="154">
        <f t="shared" si="33"/>
        <v>397927.66000000009</v>
      </c>
      <c r="I44" s="154">
        <f t="shared" si="33"/>
        <v>401306.53999999992</v>
      </c>
      <c r="J44" s="154">
        <f t="shared" si="33"/>
        <v>370175.25</v>
      </c>
      <c r="K44" s="154">
        <f t="shared" si="33"/>
        <v>378308.29999999981</v>
      </c>
      <c r="L44" s="154">
        <f t="shared" si="33"/>
        <v>363918.54</v>
      </c>
      <c r="M44" s="154">
        <f t="shared" si="33"/>
        <v>337143.84999999986</v>
      </c>
      <c r="N44" s="154">
        <f t="shared" si="33"/>
        <v>356836.42999999993</v>
      </c>
      <c r="O44" s="154">
        <f t="shared" si="33"/>
        <v>341941.69999999978</v>
      </c>
      <c r="P44" s="154">
        <f>IF(P35="","",SUM(P35:P37))</f>
        <v>355898.60999999964</v>
      </c>
      <c r="Q44" s="52">
        <f t="shared" si="22"/>
        <v>4.0816636286243727E-2</v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H44" si="34">SUM(W35:W37)</f>
        <v>95010.713999999993</v>
      </c>
      <c r="X44" s="154">
        <f t="shared" si="34"/>
        <v>96933.330000000016</v>
      </c>
      <c r="Y44" s="154">
        <f t="shared" si="34"/>
        <v>97029.099999999919</v>
      </c>
      <c r="Z44" s="154">
        <f t="shared" si="34"/>
        <v>103464.25199999993</v>
      </c>
      <c r="AA44" s="154">
        <f t="shared" si="34"/>
        <v>101256.62400000007</v>
      </c>
      <c r="AB44" s="154">
        <f t="shared" si="34"/>
        <v>103099.24100000001</v>
      </c>
      <c r="AC44" s="154">
        <f t="shared" si="34"/>
        <v>114633.18400000001</v>
      </c>
      <c r="AD44" s="154">
        <f t="shared" si="34"/>
        <v>101186.17999999993</v>
      </c>
      <c r="AE44" s="154">
        <f t="shared" si="34"/>
        <v>99045.043999999994</v>
      </c>
      <c r="AF44" s="154">
        <f t="shared" si="34"/>
        <v>99499.376000000018</v>
      </c>
      <c r="AG44" s="154">
        <f t="shared" si="34"/>
        <v>95389.977999999945</v>
      </c>
      <c r="AH44" s="154">
        <f t="shared" si="34"/>
        <v>96598.802999999985</v>
      </c>
      <c r="AI44" s="52">
        <f t="shared" si="23"/>
        <v>1.2672452865017345E-2</v>
      </c>
      <c r="AK44" s="198">
        <f t="shared" si="17"/>
        <v>2.613554504687233</v>
      </c>
      <c r="AL44" s="157">
        <f t="shared" si="17"/>
        <v>2.3424497621770386</v>
      </c>
      <c r="AM44" s="157">
        <f t="shared" si="17"/>
        <v>2.1934914163029777</v>
      </c>
      <c r="AN44" s="157">
        <f t="shared" si="17"/>
        <v>2.5000222082189993</v>
      </c>
      <c r="AO44" s="157">
        <f t="shared" si="17"/>
        <v>2.9649140037776966</v>
      </c>
      <c r="AP44" s="157">
        <f t="shared" si="17"/>
        <v>3.1071677642140223</v>
      </c>
      <c r="AQ44" s="157">
        <f t="shared" si="17"/>
        <v>2.6000769084511473</v>
      </c>
      <c r="AR44" s="157">
        <f t="shared" si="17"/>
        <v>2.5231740305054604</v>
      </c>
      <c r="AS44" s="157">
        <f t="shared" si="17"/>
        <v>2.7851467919586739</v>
      </c>
      <c r="AT44" s="157">
        <f t="shared" si="17"/>
        <v>3.0301524973150222</v>
      </c>
      <c r="AU44" s="157">
        <f t="shared" si="17"/>
        <v>2.780462352921067</v>
      </c>
      <c r="AV44" s="157">
        <f t="shared" si="17"/>
        <v>2.9377680773355359</v>
      </c>
      <c r="AW44" s="157">
        <f t="shared" si="17"/>
        <v>2.7883749425472066</v>
      </c>
      <c r="AX44" s="157">
        <f t="shared" si="17"/>
        <v>2.789656189929453</v>
      </c>
      <c r="AY44" s="303">
        <f t="shared" si="32"/>
        <v>2.7142225422009956</v>
      </c>
      <c r="AZ44" s="52">
        <f>IF(AY44="","",(AY44-AX44)/AX44)</f>
        <v>-2.7040481906254198E-2</v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O45" si="35">IF(E40="","",SUM(E38:E40))</f>
        <v>407657.96999999974</v>
      </c>
      <c r="F45" s="155">
        <f t="shared" si="35"/>
        <v>389896.20999999979</v>
      </c>
      <c r="G45" s="155">
        <f t="shared" si="35"/>
        <v>414494.53</v>
      </c>
      <c r="H45" s="155">
        <f t="shared" si="35"/>
        <v>445352.96000000014</v>
      </c>
      <c r="I45" s="155">
        <f t="shared" si="35"/>
        <v>520911.64999999973</v>
      </c>
      <c r="J45" s="155">
        <f t="shared" si="35"/>
        <v>447178.6</v>
      </c>
      <c r="K45" s="155">
        <f t="shared" si="35"/>
        <v>436294.14999999967</v>
      </c>
      <c r="L45" s="155">
        <f t="shared" si="35"/>
        <v>375280.25999999972</v>
      </c>
      <c r="M45" s="155">
        <f t="shared" si="35"/>
        <v>397265.69</v>
      </c>
      <c r="N45" s="155">
        <f t="shared" si="35"/>
        <v>385842.90000000014</v>
      </c>
      <c r="O45" s="155">
        <f t="shared" si="35"/>
        <v>364236.22999999986</v>
      </c>
      <c r="P45" s="155"/>
      <c r="Q45" s="55" t="str">
        <f t="shared" si="22"/>
        <v/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G45" si="36">IF(W40="","",SUM(W38:W40))</f>
        <v>133283.21699999986</v>
      </c>
      <c r="X45" s="155">
        <f t="shared" si="36"/>
        <v>129217.92900000005</v>
      </c>
      <c r="Y45" s="155">
        <f t="shared" si="36"/>
        <v>138507.0309999999</v>
      </c>
      <c r="Z45" s="155">
        <f t="shared" si="36"/>
        <v>139017.64100000003</v>
      </c>
      <c r="AA45" s="155">
        <f t="shared" si="36"/>
        <v>147745.076</v>
      </c>
      <c r="AB45" s="155">
        <f t="shared" si="36"/>
        <v>144201.65400000001</v>
      </c>
      <c r="AC45" s="155">
        <f t="shared" si="36"/>
        <v>140364.57099999997</v>
      </c>
      <c r="AD45" s="155">
        <f t="shared" si="36"/>
        <v>116333.356</v>
      </c>
      <c r="AE45" s="155">
        <f t="shared" si="36"/>
        <v>120666.09900000007</v>
      </c>
      <c r="AF45" s="155">
        <f t="shared" si="36"/>
        <v>120177.06299999999</v>
      </c>
      <c r="AG45" s="155">
        <f t="shared" si="36"/>
        <v>115303.5959999999</v>
      </c>
      <c r="AH45" s="155"/>
      <c r="AI45" s="55" t="str">
        <f t="shared" si="23"/>
        <v/>
      </c>
      <c r="AK45" s="200">
        <f t="shared" ref="AK45:AL45" si="37">(T45/B45)*10</f>
        <v>2.9376034082439215</v>
      </c>
      <c r="AL45" s="158">
        <f t="shared" si="37"/>
        <v>2.642822586054681</v>
      </c>
      <c r="AM45" s="158">
        <f t="shared" ref="AM45:AX45" si="38">IF(V40="","",(V45/D45)*10)</f>
        <v>2.3651800960558829</v>
      </c>
      <c r="AN45" s="158">
        <f t="shared" si="38"/>
        <v>3.2694863539648189</v>
      </c>
      <c r="AO45" s="158">
        <f t="shared" si="38"/>
        <v>3.3141622228130947</v>
      </c>
      <c r="AP45" s="158">
        <f t="shared" si="38"/>
        <v>3.3415888745262787</v>
      </c>
      <c r="AQ45" s="158">
        <f t="shared" si="38"/>
        <v>3.1215160442629593</v>
      </c>
      <c r="AR45" s="158">
        <f t="shared" si="38"/>
        <v>2.8362789736032989</v>
      </c>
      <c r="AS45" s="158">
        <f t="shared" si="38"/>
        <v>3.2246993483140747</v>
      </c>
      <c r="AT45" s="158">
        <f t="shared" si="38"/>
        <v>3.2172003910664415</v>
      </c>
      <c r="AU45" s="158">
        <f t="shared" si="38"/>
        <v>3.0999060808580792</v>
      </c>
      <c r="AV45" s="158">
        <f t="shared" si="38"/>
        <v>3.0374155643795984</v>
      </c>
      <c r="AW45" s="158">
        <f t="shared" si="38"/>
        <v>3.1146630662375792</v>
      </c>
      <c r="AX45" s="158">
        <f t="shared" si="38"/>
        <v>3.1656267691986582</v>
      </c>
      <c r="AY45" s="304" t="str">
        <f t="shared" si="32"/>
        <v/>
      </c>
      <c r="AZ45" s="55" t="str">
        <f>IF(AY45="","",(AY45-AX45)/AX45)</f>
        <v/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9">
        <v>1000</v>
      </c>
      <c r="AZ47" s="289" t="s">
        <v>47</v>
      </c>
      <c r="BC47" s="105"/>
    </row>
    <row r="48" spans="1:55" ht="20.100000000000001" customHeight="1" x14ac:dyDescent="0.25">
      <c r="A48" s="346" t="s">
        <v>15</v>
      </c>
      <c r="B48" s="348" t="s">
        <v>72</v>
      </c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3"/>
      <c r="Q48" s="344" t="s">
        <v>146</v>
      </c>
      <c r="S48" s="349" t="s">
        <v>3</v>
      </c>
      <c r="T48" s="341" t="s">
        <v>72</v>
      </c>
      <c r="U48" s="342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3"/>
      <c r="AI48" s="344" t="s">
        <v>146</v>
      </c>
      <c r="AK48" s="341" t="s">
        <v>72</v>
      </c>
      <c r="AL48" s="342"/>
      <c r="AM48" s="342"/>
      <c r="AN48" s="342"/>
      <c r="AO48" s="342"/>
      <c r="AP48" s="342"/>
      <c r="AQ48" s="342"/>
      <c r="AR48" s="342"/>
      <c r="AS48" s="342"/>
      <c r="AT48" s="342"/>
      <c r="AU48" s="342"/>
      <c r="AV48" s="342"/>
      <c r="AW48" s="342"/>
      <c r="AX48" s="342"/>
      <c r="AY48" s="343"/>
      <c r="AZ48" s="344" t="str">
        <f>AI48</f>
        <v>D       2024/2023</v>
      </c>
      <c r="BC48" s="105"/>
    </row>
    <row r="49" spans="1:55" ht="20.100000000000001" customHeight="1" thickBot="1" x14ac:dyDescent="0.3">
      <c r="A49" s="347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45"/>
      <c r="S49" s="350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5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45"/>
      <c r="BC49" s="105"/>
    </row>
    <row r="50" spans="1:55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2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2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128442.52999999994</v>
      </c>
      <c r="O51" s="204">
        <v>135845.95999999993</v>
      </c>
      <c r="P51" s="112">
        <v>119105.62999999995</v>
      </c>
      <c r="Q51" s="61">
        <f>IF(P51="","",(P51-O51)/O51)</f>
        <v>-0.12323023813148359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35625.285999999986</v>
      </c>
      <c r="AG51" s="153">
        <v>34829.965000000018</v>
      </c>
      <c r="AH51" s="112">
        <v>35173.208999999988</v>
      </c>
      <c r="AI51" s="61">
        <f>(AH51-AG51)/AG51</f>
        <v>9.8548476864667965E-3</v>
      </c>
      <c r="AK51" s="197">
        <f t="shared" ref="AK51:AX66" si="39">(T51/B51)*10</f>
        <v>1.8403950095881081</v>
      </c>
      <c r="AL51" s="156">
        <f t="shared" si="39"/>
        <v>2.1615227579625658</v>
      </c>
      <c r="AM51" s="156">
        <f t="shared" si="39"/>
        <v>1.6233752122420044</v>
      </c>
      <c r="AN51" s="156">
        <f t="shared" si="39"/>
        <v>2.1365698136809841</v>
      </c>
      <c r="AO51" s="156">
        <f t="shared" si="39"/>
        <v>1.9118665881821473</v>
      </c>
      <c r="AP51" s="156">
        <f t="shared" si="39"/>
        <v>2.084887683249244</v>
      </c>
      <c r="AQ51" s="156">
        <f t="shared" si="39"/>
        <v>2.5496644283820684</v>
      </c>
      <c r="AR51" s="156">
        <f t="shared" si="39"/>
        <v>2.3022728777371348</v>
      </c>
      <c r="AS51" s="156">
        <f t="shared" si="39"/>
        <v>2.6245023255663726</v>
      </c>
      <c r="AT51" s="156">
        <f t="shared" si="39"/>
        <v>2.5168305052232003</v>
      </c>
      <c r="AU51" s="156">
        <f t="shared" si="39"/>
        <v>2.5770024051709339</v>
      </c>
      <c r="AV51" s="156">
        <f t="shared" si="39"/>
        <v>2.4558880613738214</v>
      </c>
      <c r="AW51" s="156">
        <f t="shared" si="39"/>
        <v>2.7736362714125922</v>
      </c>
      <c r="AX51" s="156">
        <f t="shared" si="39"/>
        <v>2.5639308669908205</v>
      </c>
      <c r="AY51" s="156">
        <f>(AH51/P51)*10</f>
        <v>2.953110528864169</v>
      </c>
      <c r="AZ51" s="61">
        <f t="shared" ref="AZ51:AZ67" si="40">IF(AY51="","",(AY51-AX51)/AX51)</f>
        <v>0.15179023228895114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138621.97000000006</v>
      </c>
      <c r="O52" s="202">
        <v>126695.67999999996</v>
      </c>
      <c r="P52" s="119">
        <v>144478.41999999987</v>
      </c>
      <c r="Q52" s="52">
        <f t="shared" ref="Q52:Q67" si="41">IF(P52="","",(P52-O52)/O52)</f>
        <v>0.14035790328446801</v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37504.74399999997</v>
      </c>
      <c r="AG52" s="154">
        <v>37623.063000000031</v>
      </c>
      <c r="AH52" s="119">
        <v>39609.892000000014</v>
      </c>
      <c r="AI52" s="52">
        <f>IF(AH52="","",(AH52-AG52)/AG52)</f>
        <v>5.2808805067253078E-2</v>
      </c>
      <c r="AK52" s="198">
        <f t="shared" si="39"/>
        <v>1.9828769390109828</v>
      </c>
      <c r="AL52" s="157">
        <f t="shared" si="39"/>
        <v>1.9988227993313985</v>
      </c>
      <c r="AM52" s="157">
        <f t="shared" si="39"/>
        <v>1.9749874173279136</v>
      </c>
      <c r="AN52" s="157">
        <f t="shared" si="39"/>
        <v>2.0345965286625685</v>
      </c>
      <c r="AO52" s="157">
        <f t="shared" si="39"/>
        <v>2.0060953800975545</v>
      </c>
      <c r="AP52" s="157">
        <f t="shared" si="39"/>
        <v>2.0568406639230217</v>
      </c>
      <c r="AQ52" s="157">
        <f t="shared" si="39"/>
        <v>2.6533769046368283</v>
      </c>
      <c r="AR52" s="157">
        <f t="shared" si="39"/>
        <v>2.647838667682183</v>
      </c>
      <c r="AS52" s="157">
        <f t="shared" si="39"/>
        <v>2.631341738074287</v>
      </c>
      <c r="AT52" s="157">
        <f t="shared" si="39"/>
        <v>2.536018842558001</v>
      </c>
      <c r="AU52" s="157">
        <f t="shared" si="39"/>
        <v>2.4832292547690611</v>
      </c>
      <c r="AV52" s="157">
        <f t="shared" si="39"/>
        <v>2.5417049850064632</v>
      </c>
      <c r="AW52" s="157">
        <f t="shared" si="39"/>
        <v>2.7055411202134811</v>
      </c>
      <c r="AX52" s="157">
        <f t="shared" si="39"/>
        <v>2.9695616298835166</v>
      </c>
      <c r="AY52" s="157">
        <f>IF(AH52="","",(AH52/P52)*10)</f>
        <v>2.7415784308826225</v>
      </c>
      <c r="AZ52" s="52">
        <f t="shared" si="40"/>
        <v>-7.6773351563623499E-2</v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144711.76999999996</v>
      </c>
      <c r="O53" s="202">
        <v>149718.07000000007</v>
      </c>
      <c r="P53" s="119">
        <v>147491.2500000002</v>
      </c>
      <c r="Q53" s="52">
        <f t="shared" si="41"/>
        <v>-1.4873421758641829E-2</v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41236.967000000033</v>
      </c>
      <c r="AG53" s="154">
        <v>43646.609000000048</v>
      </c>
      <c r="AH53" s="119">
        <v>41552.390000000029</v>
      </c>
      <c r="AI53" s="52">
        <f t="shared" ref="AI53:AI67" si="42">IF(AH53="","",(AH53-AG53)/AG53)</f>
        <v>-4.7981253251541643E-2</v>
      </c>
      <c r="AK53" s="198">
        <f t="shared" si="39"/>
        <v>2.0077226683000542</v>
      </c>
      <c r="AL53" s="157">
        <f t="shared" si="39"/>
        <v>1.8315235126543004</v>
      </c>
      <c r="AM53" s="157">
        <f t="shared" si="39"/>
        <v>1.8119557041330736</v>
      </c>
      <c r="AN53" s="157">
        <f t="shared" si="39"/>
        <v>2.0167206334389824</v>
      </c>
      <c r="AO53" s="157">
        <f t="shared" si="39"/>
        <v>1.9826132412987234</v>
      </c>
      <c r="AP53" s="157">
        <f t="shared" si="39"/>
        <v>2.113228319300315</v>
      </c>
      <c r="AQ53" s="157">
        <f t="shared" si="39"/>
        <v>2.602660007755369</v>
      </c>
      <c r="AR53" s="157">
        <f t="shared" si="39"/>
        <v>2.6739934021991134</v>
      </c>
      <c r="AS53" s="157">
        <f t="shared" si="39"/>
        <v>2.617554001228326</v>
      </c>
      <c r="AT53" s="157">
        <f t="shared" si="39"/>
        <v>2.609925131515602</v>
      </c>
      <c r="AU53" s="157">
        <f t="shared" si="39"/>
        <v>2.6161012043466729</v>
      </c>
      <c r="AV53" s="157">
        <f t="shared" si="39"/>
        <v>2.8377757985763976</v>
      </c>
      <c r="AW53" s="157">
        <f t="shared" si="39"/>
        <v>2.8495931602522755</v>
      </c>
      <c r="AX53" s="157">
        <f t="shared" si="39"/>
        <v>2.9152532489899201</v>
      </c>
      <c r="AY53" s="157">
        <f t="shared" ref="AY53:AY63" si="43">IF(AH53="","",(AH53/P53)*10)</f>
        <v>2.8172783131202679</v>
      </c>
      <c r="AZ53" s="52">
        <f t="shared" si="40"/>
        <v>-3.3607692883490886E-2</v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130093.26000000001</v>
      </c>
      <c r="O54" s="202">
        <v>125268.65</v>
      </c>
      <c r="P54" s="119">
        <v>176431.13999999993</v>
      </c>
      <c r="Q54" s="52">
        <f t="shared" si="41"/>
        <v>0.4084221391385629</v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37368.313000000038</v>
      </c>
      <c r="AG54" s="154">
        <v>37518.492999999988</v>
      </c>
      <c r="AH54" s="119">
        <v>47791.610999999983</v>
      </c>
      <c r="AI54" s="52">
        <f t="shared" si="42"/>
        <v>0.27381478248606622</v>
      </c>
      <c r="AK54" s="198">
        <f t="shared" si="39"/>
        <v>1.9069227134443323</v>
      </c>
      <c r="AL54" s="157">
        <f t="shared" si="39"/>
        <v>1.915464103514757</v>
      </c>
      <c r="AM54" s="157">
        <f t="shared" si="39"/>
        <v>1.8761332001822941</v>
      </c>
      <c r="AN54" s="157">
        <f t="shared" si="39"/>
        <v>1.8126793237794652</v>
      </c>
      <c r="AO54" s="157">
        <f t="shared" si="39"/>
        <v>2.2034024597762674</v>
      </c>
      <c r="AP54" s="157">
        <f t="shared" si="39"/>
        <v>1.9447659298682476</v>
      </c>
      <c r="AQ54" s="157">
        <f t="shared" si="39"/>
        <v>2.43607496637682</v>
      </c>
      <c r="AR54" s="157">
        <f t="shared" si="39"/>
        <v>2.3737374992869791</v>
      </c>
      <c r="AS54" s="157">
        <f t="shared" si="39"/>
        <v>2.3781815706915439</v>
      </c>
      <c r="AT54" s="157">
        <f t="shared" si="39"/>
        <v>2.4789600355286541</v>
      </c>
      <c r="AU54" s="157">
        <f t="shared" si="39"/>
        <v>2.7486232264577093</v>
      </c>
      <c r="AV54" s="157">
        <f t="shared" si="39"/>
        <v>2.7144993314116017</v>
      </c>
      <c r="AW54" s="157">
        <f t="shared" si="39"/>
        <v>2.8724249818937606</v>
      </c>
      <c r="AX54" s="157">
        <f t="shared" si="39"/>
        <v>2.9950424946704537</v>
      </c>
      <c r="AY54" s="157">
        <f t="shared" si="43"/>
        <v>2.7087968144398999</v>
      </c>
      <c r="AZ54" s="52">
        <f t="shared" si="40"/>
        <v>-9.5573161562787612E-2</v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147343.25999999983</v>
      </c>
      <c r="O55" s="202">
        <v>152760.93999999997</v>
      </c>
      <c r="P55" s="119">
        <v>158847.22</v>
      </c>
      <c r="Q55" s="52">
        <f t="shared" si="41"/>
        <v>3.9841860098530614E-2</v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42292.585999999959</v>
      </c>
      <c r="AG55" s="154">
        <v>46134.500000000058</v>
      </c>
      <c r="AH55" s="119">
        <v>44565.799000000057</v>
      </c>
      <c r="AI55" s="52">
        <f t="shared" si="42"/>
        <v>-3.400277449630968E-2</v>
      </c>
      <c r="AK55" s="198">
        <f t="shared" si="39"/>
        <v>1.7520340711061637</v>
      </c>
      <c r="AL55" s="157">
        <f t="shared" si="39"/>
        <v>1.7517428736684229</v>
      </c>
      <c r="AM55" s="157">
        <f t="shared" si="39"/>
        <v>1.726322321385233</v>
      </c>
      <c r="AN55" s="157">
        <f t="shared" si="39"/>
        <v>2.0015272066699175</v>
      </c>
      <c r="AO55" s="157">
        <f t="shared" si="39"/>
        <v>2.0864842867894087</v>
      </c>
      <c r="AP55" s="157">
        <f t="shared" si="39"/>
        <v>2.3291488172697856</v>
      </c>
      <c r="AQ55" s="157">
        <f t="shared" si="39"/>
        <v>2.331685483786639</v>
      </c>
      <c r="AR55" s="157">
        <f t="shared" si="39"/>
        <v>2.4456093561553693</v>
      </c>
      <c r="AS55" s="157">
        <f t="shared" si="39"/>
        <v>2.5166896261109475</v>
      </c>
      <c r="AT55" s="157">
        <f t="shared" si="39"/>
        <v>2.3149959655163963</v>
      </c>
      <c r="AU55" s="157">
        <f t="shared" si="39"/>
        <v>2.5229270215366979</v>
      </c>
      <c r="AV55" s="157">
        <f t="shared" si="39"/>
        <v>2.6525523763560646</v>
      </c>
      <c r="AW55" s="157">
        <f t="shared" si="39"/>
        <v>2.870344120253618</v>
      </c>
      <c r="AX55" s="157">
        <f t="shared" si="39"/>
        <v>3.0200455692404136</v>
      </c>
      <c r="AY55" s="157">
        <f t="shared" si="43"/>
        <v>2.8055762637835309</v>
      </c>
      <c r="AZ55" s="52">
        <f t="shared" si="40"/>
        <v>-7.1015254750220511E-2</v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133743.93000000002</v>
      </c>
      <c r="O56" s="202">
        <v>179974.41000000009</v>
      </c>
      <c r="P56" s="119">
        <v>142657.10000000006</v>
      </c>
      <c r="Q56" s="52">
        <f t="shared" si="41"/>
        <v>-0.20734786684395859</v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38238.687999999995</v>
      </c>
      <c r="AG56" s="154">
        <v>52447.296999999984</v>
      </c>
      <c r="AH56" s="119">
        <v>39948.55700000003</v>
      </c>
      <c r="AI56" s="52">
        <f t="shared" si="42"/>
        <v>-0.23831047003242051</v>
      </c>
      <c r="AK56" s="198">
        <f t="shared" si="39"/>
        <v>2.1642824699311363</v>
      </c>
      <c r="AL56" s="157">
        <f t="shared" si="39"/>
        <v>1.6258312843389231</v>
      </c>
      <c r="AM56" s="157">
        <f t="shared" si="39"/>
        <v>1.8444156881700937</v>
      </c>
      <c r="AN56" s="157">
        <f t="shared" si="39"/>
        <v>2.2679253964330508</v>
      </c>
      <c r="AO56" s="157">
        <f t="shared" si="39"/>
        <v>1.9775145141985686</v>
      </c>
      <c r="AP56" s="157">
        <f t="shared" si="39"/>
        <v>2.2301042720461464</v>
      </c>
      <c r="AQ56" s="157">
        <f t="shared" si="39"/>
        <v>2.4649217088977964</v>
      </c>
      <c r="AR56" s="157">
        <f t="shared" si="39"/>
        <v>2.2994092133916011</v>
      </c>
      <c r="AS56" s="157">
        <f t="shared" si="39"/>
        <v>2.5374049995421668</v>
      </c>
      <c r="AT56" s="157">
        <f t="shared" si="39"/>
        <v>2.5635245583717103</v>
      </c>
      <c r="AU56" s="157">
        <f t="shared" si="39"/>
        <v>2.3079094660369694</v>
      </c>
      <c r="AV56" s="157">
        <f t="shared" si="39"/>
        <v>2.6287498593130412</v>
      </c>
      <c r="AW56" s="157">
        <f t="shared" si="39"/>
        <v>2.8590970820133661</v>
      </c>
      <c r="AX56" s="157">
        <f t="shared" si="39"/>
        <v>2.9141530176428949</v>
      </c>
      <c r="AY56" s="157">
        <f t="shared" si="43"/>
        <v>2.8003202784859651</v>
      </c>
      <c r="AZ56" s="52">
        <f t="shared" si="40"/>
        <v>-3.9062032250112635E-2</v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166050.54000000004</v>
      </c>
      <c r="O57" s="202">
        <v>174519.88999999949</v>
      </c>
      <c r="P57" s="119">
        <v>205653.13000000018</v>
      </c>
      <c r="Q57" s="52">
        <f t="shared" si="41"/>
        <v>0.17839364899898102</v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48307.429000000004</v>
      </c>
      <c r="AG57" s="154">
        <v>53460.32900000002</v>
      </c>
      <c r="AH57" s="119">
        <v>57148.56200000002</v>
      </c>
      <c r="AI57" s="52">
        <f t="shared" si="42"/>
        <v>6.8990091699585296E-2</v>
      </c>
      <c r="AK57" s="198">
        <f t="shared" si="39"/>
        <v>1.78028436914874</v>
      </c>
      <c r="AL57" s="157">
        <f t="shared" si="39"/>
        <v>1.8490670998920886</v>
      </c>
      <c r="AM57" s="157">
        <f t="shared" si="39"/>
        <v>2.0713675613226452</v>
      </c>
      <c r="AN57" s="157">
        <f t="shared" si="39"/>
        <v>2.6398668876056313</v>
      </c>
      <c r="AO57" s="157">
        <f t="shared" si="39"/>
        <v>2.1564433770399614</v>
      </c>
      <c r="AP57" s="157">
        <f t="shared" si="39"/>
        <v>2.2613040218962874</v>
      </c>
      <c r="AQ57" s="157">
        <f t="shared" si="39"/>
        <v>2.3003462816760107</v>
      </c>
      <c r="AR57" s="157">
        <f t="shared" si="39"/>
        <v>2.695125703096739</v>
      </c>
      <c r="AS57" s="157">
        <f t="shared" si="39"/>
        <v>2.7967861439132284</v>
      </c>
      <c r="AT57" s="157">
        <f t="shared" si="39"/>
        <v>2.7346902490333531</v>
      </c>
      <c r="AU57" s="157">
        <f t="shared" si="39"/>
        <v>2.5669833050728972</v>
      </c>
      <c r="AV57" s="157">
        <f t="shared" si="39"/>
        <v>2.8743178526367079</v>
      </c>
      <c r="AW57" s="157">
        <f t="shared" si="39"/>
        <v>2.9092003555062207</v>
      </c>
      <c r="AX57" s="157">
        <f t="shared" si="39"/>
        <v>3.0632800077974021</v>
      </c>
      <c r="AY57" s="157">
        <f t="shared" si="43"/>
        <v>2.7788812161526533</v>
      </c>
      <c r="AZ57" s="52">
        <f t="shared" si="40"/>
        <v>-9.2841265219251304E-2</v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142573.68000000008</v>
      </c>
      <c r="O58" s="202">
        <v>163498.75999999995</v>
      </c>
      <c r="P58" s="119">
        <v>163328.33999999991</v>
      </c>
      <c r="Q58" s="52">
        <f t="shared" si="41"/>
        <v>-1.0423320641700399E-3</v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40448.097000000023</v>
      </c>
      <c r="AH58" s="119">
        <v>43468.915999999954</v>
      </c>
      <c r="AI58" s="52">
        <f t="shared" si="42"/>
        <v>7.4683834940366386E-2</v>
      </c>
      <c r="AK58" s="198">
        <f t="shared" si="39"/>
        <v>1.6675286305808483</v>
      </c>
      <c r="AL58" s="157">
        <f t="shared" si="39"/>
        <v>1.5335201199016324</v>
      </c>
      <c r="AM58" s="157">
        <f t="shared" si="39"/>
        <v>1.7218122402971472</v>
      </c>
      <c r="AN58" s="157">
        <f t="shared" si="39"/>
        <v>2.1904030522566904</v>
      </c>
      <c r="AO58" s="157">
        <f t="shared" si="39"/>
        <v>2.2098559498187784</v>
      </c>
      <c r="AP58" s="157">
        <f t="shared" si="39"/>
        <v>1.9543144793232015</v>
      </c>
      <c r="AQ58" s="157">
        <f t="shared" si="39"/>
        <v>2.3412179443459293</v>
      </c>
      <c r="AR58" s="157">
        <f t="shared" si="39"/>
        <v>2.250318511572504</v>
      </c>
      <c r="AS58" s="157">
        <f t="shared" si="39"/>
        <v>2.5225098647387783</v>
      </c>
      <c r="AT58" s="157">
        <f t="shared" si="39"/>
        <v>2.5830822495328061</v>
      </c>
      <c r="AU58" s="157">
        <f t="shared" si="39"/>
        <v>2.554902722610267</v>
      </c>
      <c r="AV58" s="157">
        <f t="shared" si="39"/>
        <v>2.4572668535012139</v>
      </c>
      <c r="AW58" s="157">
        <f t="shared" si="39"/>
        <v>2.8936638936443249</v>
      </c>
      <c r="AX58" s="157">
        <f t="shared" si="39"/>
        <v>2.4739084871347057</v>
      </c>
      <c r="AY58" s="157">
        <f t="shared" si="43"/>
        <v>2.6614435682135742</v>
      </c>
      <c r="AZ58" s="52">
        <f t="shared" si="40"/>
        <v>7.5805181175506081E-2</v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184209.3899999999</v>
      </c>
      <c r="O59" s="202">
        <v>150535.24999999994</v>
      </c>
      <c r="P59" s="119">
        <v>150295.32999999984</v>
      </c>
      <c r="Q59" s="52">
        <f t="shared" si="41"/>
        <v>-1.5937795300442934E-3</v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54674.304000000011</v>
      </c>
      <c r="AG59" s="154">
        <v>44652.323000000106</v>
      </c>
      <c r="AH59" s="119">
        <v>45671.996999999996</v>
      </c>
      <c r="AI59" s="52">
        <f t="shared" si="42"/>
        <v>2.2835855594789269E-2</v>
      </c>
      <c r="AK59" s="198">
        <f t="shared" si="39"/>
        <v>2.0176378539558204</v>
      </c>
      <c r="AL59" s="157">
        <f t="shared" si="39"/>
        <v>2.1322284964573752</v>
      </c>
      <c r="AM59" s="157">
        <f t="shared" si="39"/>
        <v>2.0698124355501131</v>
      </c>
      <c r="AN59" s="157">
        <f t="shared" si="39"/>
        <v>2.4195441735474672</v>
      </c>
      <c r="AO59" s="157">
        <f t="shared" si="39"/>
        <v>2.2147954439362096</v>
      </c>
      <c r="AP59" s="157">
        <f t="shared" si="39"/>
        <v>2.4385642559372496</v>
      </c>
      <c r="AQ59" s="157">
        <f t="shared" si="39"/>
        <v>2.6162790798815738</v>
      </c>
      <c r="AR59" s="157">
        <f t="shared" si="39"/>
        <v>2.741714467283753</v>
      </c>
      <c r="AS59" s="157">
        <f t="shared" si="39"/>
        <v>2.9662199105238427</v>
      </c>
      <c r="AT59" s="157">
        <f t="shared" si="39"/>
        <v>2.6555324622013563</v>
      </c>
      <c r="AU59" s="157">
        <f t="shared" si="39"/>
        <v>2.786435485029668</v>
      </c>
      <c r="AV59" s="157">
        <f t="shared" si="39"/>
        <v>3.3033356079417873</v>
      </c>
      <c r="AW59" s="157">
        <f t="shared" si="39"/>
        <v>2.9680519543547721</v>
      </c>
      <c r="AX59" s="157">
        <f t="shared" si="39"/>
        <v>2.9662370109326637</v>
      </c>
      <c r="AY59" s="157">
        <f t="shared" si="43"/>
        <v>3.0388167749457047</v>
      </c>
      <c r="AZ59" s="52">
        <f t="shared" si="40"/>
        <v>2.4468632730807981E-2</v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168976.30000000008</v>
      </c>
      <c r="O60" s="202">
        <v>155150.15000000008</v>
      </c>
      <c r="P60" s="119"/>
      <c r="Q60" s="52" t="str">
        <f t="shared" si="41"/>
        <v/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53916.487999999918</v>
      </c>
      <c r="AG60" s="154">
        <v>47656.439000000028</v>
      </c>
      <c r="AH60" s="119"/>
      <c r="AI60" s="52" t="str">
        <f t="shared" si="42"/>
        <v/>
      </c>
      <c r="AK60" s="198">
        <f t="shared" si="39"/>
        <v>2.3647140718469641</v>
      </c>
      <c r="AL60" s="157">
        <f t="shared" si="39"/>
        <v>2.2614935016861302</v>
      </c>
      <c r="AM60" s="157">
        <f t="shared" si="39"/>
        <v>2.5580688905462297</v>
      </c>
      <c r="AN60" s="157">
        <f t="shared" si="39"/>
        <v>2.3603331049966276</v>
      </c>
      <c r="AO60" s="157">
        <f t="shared" si="39"/>
        <v>2.5709811698639262</v>
      </c>
      <c r="AP60" s="157">
        <f t="shared" si="39"/>
        <v>2.426905203187177</v>
      </c>
      <c r="AQ60" s="157">
        <f t="shared" si="39"/>
        <v>2.7569178405590455</v>
      </c>
      <c r="AR60" s="157">
        <f t="shared" si="39"/>
        <v>2.568696662723287</v>
      </c>
      <c r="AS60" s="157">
        <f t="shared" si="39"/>
        <v>2.9967018158701015</v>
      </c>
      <c r="AT60" s="157">
        <f t="shared" si="39"/>
        <v>2.6446157846551293</v>
      </c>
      <c r="AU60" s="157">
        <f t="shared" si="39"/>
        <v>2.8633281235413843</v>
      </c>
      <c r="AV60" s="157">
        <f t="shared" si="39"/>
        <v>3.0177047586960484</v>
      </c>
      <c r="AW60" s="157">
        <f t="shared" si="39"/>
        <v>3.1907721970477452</v>
      </c>
      <c r="AX60" s="157">
        <f t="shared" si="39"/>
        <v>3.0716334466966355</v>
      </c>
      <c r="AY60" s="157" t="str">
        <f t="shared" si="43"/>
        <v/>
      </c>
      <c r="AZ60" s="52" t="str">
        <f t="shared" si="40"/>
        <v/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149878.43999999997</v>
      </c>
      <c r="P61" s="119"/>
      <c r="Q61" s="52" t="str">
        <f t="shared" si="41"/>
        <v/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57319.254999999939</v>
      </c>
      <c r="AG61" s="154">
        <v>44966.515999999981</v>
      </c>
      <c r="AH61" s="119"/>
      <c r="AI61" s="52" t="str">
        <f t="shared" si="42"/>
        <v/>
      </c>
      <c r="AK61" s="198">
        <f t="shared" si="39"/>
        <v>1.9784200067392308</v>
      </c>
      <c r="AL61" s="157">
        <f t="shared" si="39"/>
        <v>1.9672226836151285</v>
      </c>
      <c r="AM61" s="157">
        <f t="shared" ref="AM61:AX63" si="44">IF(V61="","",(V61/D61)*10)</f>
        <v>2.1967931517532344</v>
      </c>
      <c r="AN61" s="157">
        <f t="shared" si="44"/>
        <v>2.3729260081576027</v>
      </c>
      <c r="AO61" s="157">
        <f t="shared" si="44"/>
        <v>2.4758168420606395</v>
      </c>
      <c r="AP61" s="157">
        <f t="shared" si="44"/>
        <v>2.4958910965727048</v>
      </c>
      <c r="AQ61" s="157">
        <f t="shared" si="44"/>
        <v>2.8239750172941114</v>
      </c>
      <c r="AR61" s="157">
        <f t="shared" si="44"/>
        <v>2.95999563618712</v>
      </c>
      <c r="AS61" s="157">
        <f t="shared" si="44"/>
        <v>2.8613877922934243</v>
      </c>
      <c r="AT61" s="157">
        <f t="shared" si="44"/>
        <v>2.7146381384743794</v>
      </c>
      <c r="AU61" s="157">
        <f t="shared" si="44"/>
        <v>2.7936391721613445</v>
      </c>
      <c r="AV61" s="157">
        <f t="shared" si="44"/>
        <v>3.094595117974555</v>
      </c>
      <c r="AW61" s="157">
        <f t="shared" si="44"/>
        <v>2.979497391970241</v>
      </c>
      <c r="AX61" s="157">
        <f t="shared" si="44"/>
        <v>3.0001990946796608</v>
      </c>
      <c r="AY61" s="157" t="str">
        <f t="shared" si="43"/>
        <v/>
      </c>
      <c r="AZ61" s="52" t="str">
        <f t="shared" si="40"/>
        <v/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110511.46999999997</v>
      </c>
      <c r="P62" s="123"/>
      <c r="Q62" s="52" t="str">
        <f t="shared" si="41"/>
        <v/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33056.707000000017</v>
      </c>
      <c r="AG62" s="155">
        <v>35898.317000000039</v>
      </c>
      <c r="AH62" s="123"/>
      <c r="AI62" s="52" t="str">
        <f t="shared" si="42"/>
        <v/>
      </c>
      <c r="AK62" s="198">
        <f t="shared" si="39"/>
        <v>2.0408556968710365</v>
      </c>
      <c r="AL62" s="157">
        <f t="shared" si="39"/>
        <v>1.8586959199657298</v>
      </c>
      <c r="AM62" s="157">
        <f t="shared" si="44"/>
        <v>2.3103681372605527</v>
      </c>
      <c r="AN62" s="157">
        <f t="shared" si="44"/>
        <v>2.494909882777443</v>
      </c>
      <c r="AO62" s="157">
        <f t="shared" si="44"/>
        <v>2.357121537342076</v>
      </c>
      <c r="AP62" s="157">
        <f t="shared" si="44"/>
        <v>2.6659387435479127</v>
      </c>
      <c r="AQ62" s="157">
        <f t="shared" si="44"/>
        <v>3.190162257970441</v>
      </c>
      <c r="AR62" s="157">
        <f t="shared" si="44"/>
        <v>3.0157583548138938</v>
      </c>
      <c r="AS62" s="157">
        <f t="shared" si="44"/>
        <v>3.3894753383554024</v>
      </c>
      <c r="AT62" s="157">
        <f t="shared" si="44"/>
        <v>3.080067195408315</v>
      </c>
      <c r="AU62" s="157">
        <f t="shared" si="44"/>
        <v>2.920769071613742</v>
      </c>
      <c r="AV62" s="157">
        <f t="shared" si="44"/>
        <v>2.7992960150697193</v>
      </c>
      <c r="AW62" s="157">
        <f t="shared" si="44"/>
        <v>3.0658930312246815</v>
      </c>
      <c r="AX62" s="157">
        <f t="shared" si="44"/>
        <v>3.2483792858786558</v>
      </c>
      <c r="AY62" s="157" t="str">
        <f t="shared" si="43"/>
        <v/>
      </c>
      <c r="AZ62" s="52" t="str">
        <f t="shared" si="40"/>
        <v/>
      </c>
      <c r="BC62" s="105"/>
    </row>
    <row r="63" spans="1:55" ht="20.100000000000001" customHeight="1" thickBot="1" x14ac:dyDescent="0.3">
      <c r="A63" s="35" t="str">
        <f>A19</f>
        <v>jan-set</v>
      </c>
      <c r="B63" s="167">
        <f>SUM(B51:B59)</f>
        <v>868041.74000000011</v>
      </c>
      <c r="C63" s="168">
        <f t="shared" ref="C63:P63" si="45">SUM(C51:C59)</f>
        <v>1008671.9600000004</v>
      </c>
      <c r="D63" s="168">
        <f t="shared" si="45"/>
        <v>1115049.6899999997</v>
      </c>
      <c r="E63" s="168">
        <f t="shared" si="45"/>
        <v>1023694.34</v>
      </c>
      <c r="F63" s="168">
        <f t="shared" si="45"/>
        <v>1054812.4299999995</v>
      </c>
      <c r="G63" s="168">
        <f t="shared" si="45"/>
        <v>1058762.8700000001</v>
      </c>
      <c r="H63" s="168">
        <f t="shared" si="45"/>
        <v>821345.09999999963</v>
      </c>
      <c r="I63" s="168">
        <f t="shared" si="45"/>
        <v>965322.82999999938</v>
      </c>
      <c r="J63" s="168">
        <f t="shared" si="45"/>
        <v>955566.96000000008</v>
      </c>
      <c r="K63" s="168">
        <f t="shared" si="45"/>
        <v>1022370.3299999993</v>
      </c>
      <c r="L63" s="168">
        <f t="shared" si="45"/>
        <v>1246192.3800000001</v>
      </c>
      <c r="M63" s="168">
        <f t="shared" si="45"/>
        <v>1324026.4399999992</v>
      </c>
      <c r="N63" s="168">
        <f t="shared" si="45"/>
        <v>1315790.3299999998</v>
      </c>
      <c r="O63" s="168">
        <f t="shared" si="45"/>
        <v>1358817.6099999994</v>
      </c>
      <c r="P63" s="169">
        <f t="shared" si="45"/>
        <v>1408287.5599999998</v>
      </c>
      <c r="Q63" s="61">
        <f t="shared" si="41"/>
        <v>3.6406615307259992E-2</v>
      </c>
      <c r="S63" s="109"/>
      <c r="T63" s="167">
        <f>SUM(T51:T59)</f>
        <v>164385.53700000004</v>
      </c>
      <c r="U63" s="168">
        <f t="shared" ref="U63:AH63" si="46">SUM(U51:U59)</f>
        <v>186550.02799999999</v>
      </c>
      <c r="V63" s="168">
        <f t="shared" si="46"/>
        <v>207491.28400000001</v>
      </c>
      <c r="W63" s="168">
        <f t="shared" si="46"/>
        <v>222489.07299999992</v>
      </c>
      <c r="X63" s="168">
        <f t="shared" si="46"/>
        <v>220721.15500000009</v>
      </c>
      <c r="Y63" s="168">
        <f t="shared" si="46"/>
        <v>229080.16999999995</v>
      </c>
      <c r="Z63" s="168">
        <f t="shared" si="46"/>
        <v>202663.33900000007</v>
      </c>
      <c r="AA63" s="168">
        <f t="shared" si="46"/>
        <v>240714.36200000002</v>
      </c>
      <c r="AB63" s="168">
        <f t="shared" si="46"/>
        <v>250247.90300000002</v>
      </c>
      <c r="AC63" s="168">
        <f t="shared" si="46"/>
        <v>261083.46200000006</v>
      </c>
      <c r="AD63" s="168">
        <f t="shared" si="46"/>
        <v>321496.03200000001</v>
      </c>
      <c r="AE63" s="168">
        <f t="shared" si="46"/>
        <v>361841.94400000008</v>
      </c>
      <c r="AF63" s="168">
        <f t="shared" si="46"/>
        <v>376504.348</v>
      </c>
      <c r="AG63" s="168">
        <f t="shared" si="46"/>
        <v>390760.67600000027</v>
      </c>
      <c r="AH63" s="169">
        <f t="shared" si="46"/>
        <v>394930.93300000008</v>
      </c>
      <c r="AI63" s="57">
        <f t="shared" si="42"/>
        <v>1.0672151155762167E-2</v>
      </c>
      <c r="AK63" s="199">
        <f t="shared" si="39"/>
        <v>1.8937515262802918</v>
      </c>
      <c r="AL63" s="173">
        <f t="shared" si="39"/>
        <v>1.849461821066186</v>
      </c>
      <c r="AM63" s="173">
        <f t="shared" si="44"/>
        <v>1.8608254489537599</v>
      </c>
      <c r="AN63" s="173">
        <f t="shared" si="44"/>
        <v>2.1733936030163061</v>
      </c>
      <c r="AO63" s="173">
        <f t="shared" si="44"/>
        <v>2.0925156807262897</v>
      </c>
      <c r="AP63" s="173">
        <f t="shared" si="44"/>
        <v>2.1636588937048757</v>
      </c>
      <c r="AQ63" s="173">
        <f t="shared" si="44"/>
        <v>2.4674566025900706</v>
      </c>
      <c r="AR63" s="173">
        <f t="shared" si="44"/>
        <v>2.4936151359851313</v>
      </c>
      <c r="AS63" s="173">
        <f t="shared" si="44"/>
        <v>2.6188421479118533</v>
      </c>
      <c r="AT63" s="173">
        <f t="shared" si="44"/>
        <v>2.5537073439914892</v>
      </c>
      <c r="AU63" s="173">
        <f t="shared" si="44"/>
        <v>2.5798266556564888</v>
      </c>
      <c r="AV63" s="173">
        <f t="shared" si="44"/>
        <v>2.7328906211268733</v>
      </c>
      <c r="AW63" s="173">
        <f t="shared" si="44"/>
        <v>2.8614311825805867</v>
      </c>
      <c r="AX63" s="173">
        <f t="shared" si="44"/>
        <v>2.8757404461368474</v>
      </c>
      <c r="AY63" s="173">
        <f t="shared" si="43"/>
        <v>2.8043344570905679</v>
      </c>
      <c r="AZ63" s="61">
        <f t="shared" si="40"/>
        <v>-2.4830470754828859E-2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O64" si="47">SUM(E51:E53)</f>
        <v>307586.39999999991</v>
      </c>
      <c r="F64" s="154">
        <f t="shared" si="47"/>
        <v>312002.81999999983</v>
      </c>
      <c r="G64" s="154">
        <f t="shared" si="47"/>
        <v>314085.74999999994</v>
      </c>
      <c r="H64" s="154">
        <f t="shared" si="47"/>
        <v>225185.55999999994</v>
      </c>
      <c r="I64" s="154">
        <f t="shared" si="47"/>
        <v>291368.51999999996</v>
      </c>
      <c r="J64" s="154">
        <f t="shared" si="47"/>
        <v>290915.21000000002</v>
      </c>
      <c r="K64" s="154">
        <f t="shared" si="47"/>
        <v>314581.43999999971</v>
      </c>
      <c r="L64" s="154">
        <f t="shared" si="47"/>
        <v>387624.22000000009</v>
      </c>
      <c r="M64" s="154">
        <f t="shared" si="47"/>
        <v>406414.74999999977</v>
      </c>
      <c r="N64" s="154">
        <f t="shared" si="47"/>
        <v>411776.26999999996</v>
      </c>
      <c r="O64" s="154">
        <f t="shared" si="47"/>
        <v>412259.70999999996</v>
      </c>
      <c r="P64" s="154">
        <f>IF(P53="","",SUM(P51:P53))</f>
        <v>411075.30000000005</v>
      </c>
      <c r="Q64" s="61">
        <f t="shared" si="41"/>
        <v>-2.8729705359757719E-3</v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G64" si="48">SUM(X51:X53)</f>
        <v>61448.611999999994</v>
      </c>
      <c r="Y64" s="154">
        <f t="shared" si="48"/>
        <v>65590.697999999975</v>
      </c>
      <c r="Z64" s="154">
        <f t="shared" si="48"/>
        <v>58604.442999999985</v>
      </c>
      <c r="AA64" s="154">
        <f t="shared" si="48"/>
        <v>74095.891999999963</v>
      </c>
      <c r="AB64" s="154">
        <f t="shared" si="48"/>
        <v>76343.599000000002</v>
      </c>
      <c r="AC64" s="154">
        <f t="shared" si="48"/>
        <v>80321.476000000039</v>
      </c>
      <c r="AD64" s="154">
        <f t="shared" si="48"/>
        <v>99368.438000000038</v>
      </c>
      <c r="AE64" s="154">
        <f t="shared" si="48"/>
        <v>107006.38200000001</v>
      </c>
      <c r="AF64" s="154">
        <f t="shared" si="48"/>
        <v>114366.99699999999</v>
      </c>
      <c r="AG64" s="154">
        <f t="shared" si="48"/>
        <v>116099.6370000001</v>
      </c>
      <c r="AH64" s="119">
        <f>IF(AH53="","",SUM(AH51:AH53))</f>
        <v>116335.49100000002</v>
      </c>
      <c r="AI64" s="52">
        <f t="shared" si="42"/>
        <v>2.0314792198697323E-3</v>
      </c>
      <c r="AK64" s="197">
        <f t="shared" si="39"/>
        <v>1.9450344091466372</v>
      </c>
      <c r="AL64" s="156">
        <f t="shared" si="39"/>
        <v>1.9790475308153666</v>
      </c>
      <c r="AM64" s="156">
        <f t="shared" si="39"/>
        <v>1.7976382565582869</v>
      </c>
      <c r="AN64" s="156">
        <f t="shared" si="39"/>
        <v>2.0596266935079059</v>
      </c>
      <c r="AO64" s="156">
        <f t="shared" si="39"/>
        <v>1.9694889937212756</v>
      </c>
      <c r="AP64" s="156">
        <f t="shared" si="39"/>
        <v>2.0883054388809423</v>
      </c>
      <c r="AQ64" s="156">
        <f t="shared" si="39"/>
        <v>2.6024956040698171</v>
      </c>
      <c r="AR64" s="156">
        <f t="shared" si="39"/>
        <v>2.5430301118322589</v>
      </c>
      <c r="AS64" s="156">
        <f t="shared" si="39"/>
        <v>2.6242560160398627</v>
      </c>
      <c r="AT64" s="156">
        <f t="shared" si="39"/>
        <v>2.5532808292822393</v>
      </c>
      <c r="AU64" s="156">
        <f t="shared" si="39"/>
        <v>2.5635250036749513</v>
      </c>
      <c r="AV64" s="156">
        <f t="shared" si="39"/>
        <v>2.6329354926217627</v>
      </c>
      <c r="AW64" s="156">
        <f t="shared" si="39"/>
        <v>2.7774062113875573</v>
      </c>
      <c r="AX64" s="156">
        <f t="shared" si="39"/>
        <v>2.8161771374651217</v>
      </c>
      <c r="AY64" s="156">
        <f>IF(AH64="","",(AH64/P64)*10)</f>
        <v>2.8300287319622464</v>
      </c>
      <c r="AZ64" s="61">
        <f t="shared" si="40"/>
        <v>4.9185806932559297E-3</v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O65" si="49">SUM(E54:E56)</f>
        <v>341280.04000000004</v>
      </c>
      <c r="F65" s="154">
        <f t="shared" si="49"/>
        <v>330986.2099999999</v>
      </c>
      <c r="G65" s="154">
        <f t="shared" si="49"/>
        <v>352389.62000000011</v>
      </c>
      <c r="H65" s="154">
        <f t="shared" si="49"/>
        <v>271249.88999999984</v>
      </c>
      <c r="I65" s="154">
        <f t="shared" si="49"/>
        <v>338059.84999999963</v>
      </c>
      <c r="J65" s="154">
        <f t="shared" si="49"/>
        <v>341622.02</v>
      </c>
      <c r="K65" s="154">
        <f t="shared" si="49"/>
        <v>348164.02999999968</v>
      </c>
      <c r="L65" s="154">
        <f t="shared" si="49"/>
        <v>373006.16999999981</v>
      </c>
      <c r="M65" s="154">
        <f t="shared" si="49"/>
        <v>455027.89</v>
      </c>
      <c r="N65" s="154">
        <f t="shared" si="49"/>
        <v>411180.44999999984</v>
      </c>
      <c r="O65" s="154">
        <f t="shared" si="49"/>
        <v>458004.00000000006</v>
      </c>
      <c r="P65" s="154">
        <f>IF(P56="","",SUM(P54:P56))</f>
        <v>477935.45999999996</v>
      </c>
      <c r="Q65" s="52">
        <f t="shared" si="41"/>
        <v>4.3518091545051797E-2</v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G65" si="50">SUM(X54:X56)</f>
        <v>68997.127000000022</v>
      </c>
      <c r="Y65" s="154">
        <f t="shared" si="50"/>
        <v>75648.96299999996</v>
      </c>
      <c r="Z65" s="154">
        <f t="shared" si="50"/>
        <v>65293.128000000026</v>
      </c>
      <c r="AA65" s="154">
        <f t="shared" si="50"/>
        <v>80241.398000000045</v>
      </c>
      <c r="AB65" s="154">
        <f t="shared" si="50"/>
        <v>84590.548999999999</v>
      </c>
      <c r="AC65" s="154">
        <f t="shared" si="50"/>
        <v>84889.636000000028</v>
      </c>
      <c r="AD65" s="154">
        <f t="shared" si="50"/>
        <v>93771.617999999988</v>
      </c>
      <c r="AE65" s="154">
        <f t="shared" si="50"/>
        <v>121302.12800000008</v>
      </c>
      <c r="AF65" s="154">
        <f t="shared" si="50"/>
        <v>117899.587</v>
      </c>
      <c r="AG65" s="154">
        <f t="shared" si="50"/>
        <v>136100.29000000004</v>
      </c>
      <c r="AH65" s="119">
        <f>IF(AH56="","",SUM(AH54:AH56))</f>
        <v>132305.96700000006</v>
      </c>
      <c r="AI65" s="52">
        <f t="shared" si="42"/>
        <v>-2.7878875202984314E-2</v>
      </c>
      <c r="AK65" s="198">
        <f t="shared" si="39"/>
        <v>1.9239920608248851</v>
      </c>
      <c r="AL65" s="157">
        <f t="shared" si="39"/>
        <v>1.7497338733485361</v>
      </c>
      <c r="AM65" s="157">
        <f t="shared" si="39"/>
        <v>1.8123227987763368</v>
      </c>
      <c r="AN65" s="157">
        <f t="shared" si="39"/>
        <v>2.0013737105750451</v>
      </c>
      <c r="AO65" s="157">
        <f t="shared" si="39"/>
        <v>2.0845921949437121</v>
      </c>
      <c r="AP65" s="157">
        <f t="shared" si="39"/>
        <v>2.1467420918924893</v>
      </c>
      <c r="AQ65" s="157">
        <f t="shared" si="39"/>
        <v>2.4071209024269122</v>
      </c>
      <c r="AR65" s="157">
        <f t="shared" si="39"/>
        <v>2.3735855648045794</v>
      </c>
      <c r="AS65" s="157">
        <f t="shared" si="39"/>
        <v>2.4761445119960355</v>
      </c>
      <c r="AT65" s="157">
        <f t="shared" si="39"/>
        <v>2.4382081055300313</v>
      </c>
      <c r="AU65" s="157">
        <f t="shared" si="39"/>
        <v>2.5139428122596481</v>
      </c>
      <c r="AV65" s="157">
        <f t="shared" si="39"/>
        <v>2.6658174293448273</v>
      </c>
      <c r="AW65" s="157">
        <f t="shared" si="39"/>
        <v>2.8673441794229282</v>
      </c>
      <c r="AX65" s="157">
        <f t="shared" si="39"/>
        <v>2.971596099597384</v>
      </c>
      <c r="AY65" s="303">
        <f t="shared" ref="AY65:AY67" si="51">IF(AH65="","",(AH65/P65)*10)</f>
        <v>2.768281035267818</v>
      </c>
      <c r="AZ65" s="52">
        <f t="shared" si="40"/>
        <v>-6.8419481489127271E-2</v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O66" si="52">SUM(E57:E59)</f>
        <v>374827.90000000014</v>
      </c>
      <c r="F66" s="154">
        <f t="shared" si="52"/>
        <v>411823.39999999991</v>
      </c>
      <c r="G66" s="154">
        <f t="shared" si="52"/>
        <v>392287.49999999988</v>
      </c>
      <c r="H66" s="154">
        <f t="shared" si="52"/>
        <v>324909.64999999991</v>
      </c>
      <c r="I66" s="154">
        <f t="shared" si="52"/>
        <v>335894.45999999973</v>
      </c>
      <c r="J66" s="154">
        <f t="shared" si="52"/>
        <v>323029.73000000004</v>
      </c>
      <c r="K66" s="154">
        <f t="shared" si="52"/>
        <v>359624.85999999987</v>
      </c>
      <c r="L66" s="154">
        <f t="shared" si="52"/>
        <v>485561.99000000028</v>
      </c>
      <c r="M66" s="154">
        <f t="shared" si="52"/>
        <v>462583.7999999997</v>
      </c>
      <c r="N66" s="154">
        <f t="shared" si="52"/>
        <v>492833.61</v>
      </c>
      <c r="O66" s="154">
        <f t="shared" si="52"/>
        <v>488553.89999999938</v>
      </c>
      <c r="P66" s="154">
        <f>IF(P57="","",SUM(P57:P59))</f>
        <v>519276.79999999993</v>
      </c>
      <c r="Q66" s="52">
        <f t="shared" si="41"/>
        <v>6.2885384806058417E-2</v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G66" si="53">SUM(X57:X59)</f>
        <v>90275.416000000056</v>
      </c>
      <c r="Y66" s="154">
        <f t="shared" si="53"/>
        <v>87840.50900000002</v>
      </c>
      <c r="Z66" s="154">
        <f t="shared" si="53"/>
        <v>78765.768000000011</v>
      </c>
      <c r="AA66" s="154">
        <f t="shared" si="53"/>
        <v>86377.072000000029</v>
      </c>
      <c r="AB66" s="154">
        <f t="shared" si="53"/>
        <v>89313.755000000005</v>
      </c>
      <c r="AC66" s="154">
        <f t="shared" si="53"/>
        <v>95872.349999999977</v>
      </c>
      <c r="AD66" s="154">
        <f t="shared" si="53"/>
        <v>128355.976</v>
      </c>
      <c r="AE66" s="154">
        <f t="shared" si="53"/>
        <v>133533.43400000001</v>
      </c>
      <c r="AF66" s="154">
        <f t="shared" si="53"/>
        <v>144237.76400000002</v>
      </c>
      <c r="AG66" s="154">
        <f t="shared" si="53"/>
        <v>138560.74900000013</v>
      </c>
      <c r="AH66" s="119">
        <f>IF(AH59="","",SUM(AH57:AH59))</f>
        <v>146289.47499999998</v>
      </c>
      <c r="AI66" s="52">
        <f t="shared" si="42"/>
        <v>5.5778610145935645E-2</v>
      </c>
      <c r="AK66" s="198">
        <f t="shared" si="39"/>
        <v>1.8380654168220978</v>
      </c>
      <c r="AL66" s="157">
        <f t="shared" si="39"/>
        <v>1.8450697519866253</v>
      </c>
      <c r="AM66" s="157">
        <f t="shared" si="39"/>
        <v>1.959075682997454</v>
      </c>
      <c r="AN66" s="157">
        <f t="shared" si="39"/>
        <v>2.4233752876986996</v>
      </c>
      <c r="AO66" s="157">
        <f t="shared" si="39"/>
        <v>2.1920904931579916</v>
      </c>
      <c r="AP66" s="157">
        <f t="shared" si="39"/>
        <v>2.2391870503138653</v>
      </c>
      <c r="AQ66" s="157">
        <f t="shared" si="39"/>
        <v>2.4242360299240122</v>
      </c>
      <c r="AR66" s="157">
        <f t="shared" si="39"/>
        <v>2.5715539339350846</v>
      </c>
      <c r="AS66" s="157">
        <f t="shared" si="39"/>
        <v>2.764877245199691</v>
      </c>
      <c r="AT66" s="157">
        <f t="shared" si="39"/>
        <v>2.6658988480384815</v>
      </c>
      <c r="AU66" s="157">
        <f t="shared" si="39"/>
        <v>2.643451889634111</v>
      </c>
      <c r="AV66" s="157">
        <f t="shared" si="39"/>
        <v>2.8866863474250524</v>
      </c>
      <c r="AW66" s="157">
        <f t="shared" si="39"/>
        <v>2.9267030712454867</v>
      </c>
      <c r="AX66" s="157">
        <f t="shared" si="39"/>
        <v>2.8361404749813746</v>
      </c>
      <c r="AY66" s="303">
        <f t="shared" si="51"/>
        <v>2.8171771779521055</v>
      </c>
      <c r="AZ66" s="52">
        <f t="shared" si="40"/>
        <v>-6.6863038684265306E-3</v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P67" si="54">IF(E62="","",SUM(E60:E62))</f>
        <v>378869.0400000001</v>
      </c>
      <c r="F67" s="155">
        <f t="shared" si="54"/>
        <v>396865.16000000021</v>
      </c>
      <c r="G67" s="155">
        <f t="shared" si="54"/>
        <v>336903.74</v>
      </c>
      <c r="H67" s="155">
        <f t="shared" si="54"/>
        <v>311374.30999999976</v>
      </c>
      <c r="I67" s="155">
        <f t="shared" si="54"/>
        <v>337617.05000000005</v>
      </c>
      <c r="J67" s="155">
        <f t="shared" si="54"/>
        <v>314897.43999999994</v>
      </c>
      <c r="K67" s="155">
        <f t="shared" si="54"/>
        <v>372869.66999999981</v>
      </c>
      <c r="L67" s="155">
        <f t="shared" si="54"/>
        <v>493444.35000000033</v>
      </c>
      <c r="M67" s="155">
        <f t="shared" si="54"/>
        <v>455271.89999999967</v>
      </c>
      <c r="N67" s="155">
        <f t="shared" si="54"/>
        <v>469176.05</v>
      </c>
      <c r="O67" s="155">
        <f t="shared" si="54"/>
        <v>415540.06000000006</v>
      </c>
      <c r="P67" s="155" t="str">
        <f t="shared" si="54"/>
        <v/>
      </c>
      <c r="Q67" s="55" t="str">
        <f t="shared" si="41"/>
        <v/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55">IF(X62="","",SUM(X60:X62))</f>
        <v>98610.478999999992</v>
      </c>
      <c r="Y67" s="155">
        <f t="shared" si="55"/>
        <v>84566.343999999997</v>
      </c>
      <c r="Z67" s="155">
        <f t="shared" si="55"/>
        <v>90045.485000000015</v>
      </c>
      <c r="AA67" s="155">
        <f t="shared" si="55"/>
        <v>94962.186000000016</v>
      </c>
      <c r="AB67" s="155">
        <f t="shared" si="55"/>
        <v>95891.539000000004</v>
      </c>
      <c r="AC67" s="155">
        <f t="shared" si="55"/>
        <v>103388.924</v>
      </c>
      <c r="AD67" s="155">
        <f t="shared" si="55"/>
        <v>140739.50200000001</v>
      </c>
      <c r="AE67" s="155">
        <f t="shared" si="55"/>
        <v>135949.3170000001</v>
      </c>
      <c r="AF67" s="155">
        <f t="shared" si="55"/>
        <v>144292.44999999987</v>
      </c>
      <c r="AG67" s="155">
        <f t="shared" si="55"/>
        <v>128521.27200000006</v>
      </c>
      <c r="AH67" s="123" t="str">
        <f t="shared" si="55"/>
        <v/>
      </c>
      <c r="AI67" s="55" t="str">
        <f t="shared" si="42"/>
        <v/>
      </c>
      <c r="AK67" s="200">
        <f t="shared" ref="AK67:AL67" si="56">(T67/B67)*10</f>
        <v>2.1176785143360082</v>
      </c>
      <c r="AL67" s="158">
        <f t="shared" si="56"/>
        <v>2.0453352071175841</v>
      </c>
      <c r="AM67" s="158">
        <f t="shared" ref="AM67:AX67" si="57">IF(V62="","",(V67/D67)*10)</f>
        <v>2.3611669003409426</v>
      </c>
      <c r="AN67" s="158">
        <f t="shared" si="57"/>
        <v>2.3941369028200361</v>
      </c>
      <c r="AO67" s="158">
        <f t="shared" si="57"/>
        <v>2.4847350923925884</v>
      </c>
      <c r="AP67" s="158">
        <f t="shared" si="57"/>
        <v>2.5101040433685897</v>
      </c>
      <c r="AQ67" s="158">
        <f t="shared" si="57"/>
        <v>2.8918726467832263</v>
      </c>
      <c r="AR67" s="158">
        <f t="shared" si="57"/>
        <v>2.8127189074129992</v>
      </c>
      <c r="AS67" s="158">
        <f t="shared" si="57"/>
        <v>3.045167309076886</v>
      </c>
      <c r="AT67" s="158">
        <f t="shared" si="57"/>
        <v>2.7727898597920304</v>
      </c>
      <c r="AU67" s="158">
        <f t="shared" si="57"/>
        <v>2.852185905056972</v>
      </c>
      <c r="AV67" s="158">
        <f t="shared" si="57"/>
        <v>2.9861126285193573</v>
      </c>
      <c r="AW67" s="158">
        <f t="shared" si="57"/>
        <v>3.0754436421040641</v>
      </c>
      <c r="AX67" s="158">
        <f t="shared" si="57"/>
        <v>3.0928732117909412</v>
      </c>
      <c r="AY67" s="304" t="str">
        <f t="shared" si="51"/>
        <v/>
      </c>
      <c r="AZ67" s="55" t="str">
        <f t="shared" si="40"/>
        <v/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T42:AE45 B42:M45 B64:M67 T64:AG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C70"/>
  <sheetViews>
    <sheetView showGridLines="0" topLeftCell="A47" workbookViewId="0">
      <selection activeCell="O51" sqref="O51:P62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6" t="s">
        <v>3</v>
      </c>
      <c r="B4" s="348" t="s">
        <v>71</v>
      </c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3"/>
      <c r="Q4" s="351" t="s">
        <v>146</v>
      </c>
      <c r="S4" s="349" t="s">
        <v>3</v>
      </c>
      <c r="T4" s="341" t="s">
        <v>71</v>
      </c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3"/>
      <c r="AI4" s="353" t="s">
        <v>146</v>
      </c>
      <c r="AK4" s="341" t="s">
        <v>71</v>
      </c>
      <c r="AL4" s="342"/>
      <c r="AM4" s="342"/>
      <c r="AN4" s="342"/>
      <c r="AO4" s="342"/>
      <c r="AP4" s="342"/>
      <c r="AQ4" s="342"/>
      <c r="AR4" s="342"/>
      <c r="AS4" s="342"/>
      <c r="AT4" s="342"/>
      <c r="AU4" s="342"/>
      <c r="AV4" s="342"/>
      <c r="AW4" s="342"/>
      <c r="AX4" s="342"/>
      <c r="AY4" s="343"/>
      <c r="AZ4" s="351" t="s">
        <v>146</v>
      </c>
    </row>
    <row r="5" spans="1:55" ht="20.100000000000001" customHeight="1" thickBot="1" x14ac:dyDescent="0.3">
      <c r="A5" s="347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2"/>
      <c r="S5" s="350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54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52"/>
      <c r="BB5" s="290">
        <v>2013</v>
      </c>
      <c r="BC5" s="290">
        <v>2014</v>
      </c>
    </row>
    <row r="6" spans="1:55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4"/>
      <c r="S6" s="291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2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189490.67999999996</v>
      </c>
      <c r="O7" s="204">
        <v>210798.96999999983</v>
      </c>
      <c r="P7" s="112">
        <v>172338.33999999997</v>
      </c>
      <c r="Q7" s="61">
        <f>IF(P7="","",(P7-O7)/O7)</f>
        <v>-0.18245169793761273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12256.629000000004</v>
      </c>
      <c r="AG7" s="153" t="s">
        <v>241</v>
      </c>
      <c r="AH7" s="112">
        <v>11238.355</v>
      </c>
      <c r="AI7" s="61" t="e">
        <f>IF(AH7="","",(AH7-AG7)/AG7)</f>
        <v>#VALUE!</v>
      </c>
      <c r="AK7" s="124">
        <f t="shared" ref="AK7:AX22" si="0">(T7/B7)*10</f>
        <v>0.44977207995742902</v>
      </c>
      <c r="AL7" s="156">
        <f t="shared" si="0"/>
        <v>0.43216420185329257</v>
      </c>
      <c r="AM7" s="156">
        <f t="shared" si="0"/>
        <v>0.48157310832003042</v>
      </c>
      <c r="AN7" s="156">
        <f t="shared" si="0"/>
        <v>0.81023144139078462</v>
      </c>
      <c r="AO7" s="156">
        <f t="shared" si="0"/>
        <v>0.50984889235532815</v>
      </c>
      <c r="AP7" s="156">
        <f t="shared" si="0"/>
        <v>0.48445392298565154</v>
      </c>
      <c r="AQ7" s="156">
        <f t="shared" si="0"/>
        <v>0.5923922796474268</v>
      </c>
      <c r="AR7" s="156">
        <f t="shared" si="0"/>
        <v>0.55910247502123656</v>
      </c>
      <c r="AS7" s="156">
        <f t="shared" si="0"/>
        <v>0.78036077850810914</v>
      </c>
      <c r="AT7" s="156">
        <f t="shared" si="0"/>
        <v>0.60468642002463424</v>
      </c>
      <c r="AU7" s="156">
        <f t="shared" si="0"/>
        <v>0.62204140404177755</v>
      </c>
      <c r="AV7" s="156">
        <f t="shared" si="0"/>
        <v>0.53835457336931103</v>
      </c>
      <c r="AW7" s="156">
        <f t="shared" si="0"/>
        <v>0.64681962194657838</v>
      </c>
      <c r="AX7" s="156" t="e">
        <f t="shared" si="0"/>
        <v>#VALUE!</v>
      </c>
      <c r="AY7" s="156">
        <f>(AH7/P7)*10</f>
        <v>0.65210997158264383</v>
      </c>
      <c r="AZ7" s="61" t="e">
        <f t="shared" ref="AZ7:AZ23" si="1">IF(AY7="","",(AY7-AX7)/AX7)</f>
        <v>#VALUE!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265654.02</v>
      </c>
      <c r="O8" s="202">
        <v>255504.85999999981</v>
      </c>
      <c r="P8" s="119">
        <v>195445.55999999997</v>
      </c>
      <c r="Q8" s="52">
        <f t="shared" ref="Q8:Q23" si="2">IF(P8="","",(P8-O8)/O8)</f>
        <v>-0.23506128220026767</v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16408.732</v>
      </c>
      <c r="AH8" s="119">
        <v>12671.758000000003</v>
      </c>
      <c r="AI8" s="52">
        <f t="shared" ref="AI8:AI23" si="3">IF(AH8="","",(AH8-AG8)/AG8)</f>
        <v>-0.22774300902714462</v>
      </c>
      <c r="AK8" s="125">
        <f t="shared" si="0"/>
        <v>0.46934653261753362</v>
      </c>
      <c r="AL8" s="157">
        <f t="shared" si="0"/>
        <v>0.46007754707955117</v>
      </c>
      <c r="AM8" s="157">
        <f t="shared" si="0"/>
        <v>0.54886851547144277</v>
      </c>
      <c r="AN8" s="157">
        <f t="shared" si="0"/>
        <v>0.83587031142493495</v>
      </c>
      <c r="AO8" s="157">
        <f t="shared" si="0"/>
        <v>0.51048511635099003</v>
      </c>
      <c r="AP8" s="157">
        <f t="shared" si="0"/>
        <v>0.48971130968147902</v>
      </c>
      <c r="AQ8" s="157">
        <f t="shared" si="0"/>
        <v>0.52155723141664712</v>
      </c>
      <c r="AR8" s="157">
        <f t="shared" si="0"/>
        <v>0.55854530317506745</v>
      </c>
      <c r="AS8" s="157">
        <f t="shared" si="0"/>
        <v>0.93501907816934571</v>
      </c>
      <c r="AT8" s="157">
        <f t="shared" si="0"/>
        <v>0.57852492138372347</v>
      </c>
      <c r="AU8" s="157">
        <f t="shared" si="0"/>
        <v>0.65767022395341579</v>
      </c>
      <c r="AV8" s="157">
        <f t="shared" si="0"/>
        <v>0.49994277984027458</v>
      </c>
      <c r="AW8" s="157">
        <f t="shared" si="0"/>
        <v>0.64096617096176434</v>
      </c>
      <c r="AX8" s="157">
        <f t="shared" si="0"/>
        <v>0.64220821474785306</v>
      </c>
      <c r="AY8" s="157">
        <f>IF(AH8="","",(AH8/P8)*10)</f>
        <v>0.64835230843821701</v>
      </c>
      <c r="AZ8" s="52">
        <f t="shared" si="1"/>
        <v>9.5671365598714343E-3</v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197485.25000000003</v>
      </c>
      <c r="O9" s="202">
        <v>307519.83000000042</v>
      </c>
      <c r="P9" s="119">
        <v>174807.55999999991</v>
      </c>
      <c r="Q9" s="52">
        <f t="shared" si="2"/>
        <v>-0.43155678773625861</v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13839.738000000003</v>
      </c>
      <c r="AG9" s="154">
        <v>20309.122000000018</v>
      </c>
      <c r="AH9" s="119">
        <v>13217.370000000008</v>
      </c>
      <c r="AI9" s="52">
        <f t="shared" si="3"/>
        <v>-0.34919047706739875</v>
      </c>
      <c r="AK9" s="125">
        <f t="shared" si="0"/>
        <v>0.44454071154342661</v>
      </c>
      <c r="AL9" s="157">
        <f t="shared" si="0"/>
        <v>0.45529015514061527</v>
      </c>
      <c r="AM9" s="157">
        <f t="shared" si="0"/>
        <v>0.50458285709151873</v>
      </c>
      <c r="AN9" s="157">
        <f t="shared" si="0"/>
        <v>0.9105632961572816</v>
      </c>
      <c r="AO9" s="157">
        <f t="shared" si="0"/>
        <v>0.51315833592555093</v>
      </c>
      <c r="AP9" s="157">
        <f t="shared" si="0"/>
        <v>0.49803333228390984</v>
      </c>
      <c r="AQ9" s="157">
        <f t="shared" si="0"/>
        <v>0.54005566429495178</v>
      </c>
      <c r="AR9" s="157">
        <f t="shared" si="0"/>
        <v>0.54005481555322443</v>
      </c>
      <c r="AS9" s="157">
        <f t="shared" si="0"/>
        <v>0.78542204075338629</v>
      </c>
      <c r="AT9" s="157">
        <f t="shared" si="0"/>
        <v>0.56510951343186677</v>
      </c>
      <c r="AU9" s="157">
        <f t="shared" si="0"/>
        <v>0.62037909182406781</v>
      </c>
      <c r="AV9" s="157">
        <f t="shared" si="0"/>
        <v>0.51615206164782534</v>
      </c>
      <c r="AW9" s="157">
        <f t="shared" si="0"/>
        <v>0.70079856596885093</v>
      </c>
      <c r="AX9" s="157">
        <f t="shared" si="0"/>
        <v>0.66041666321160464</v>
      </c>
      <c r="AY9" s="157">
        <f t="shared" ref="AY9:AY18" si="4">IF(AH9="","",(AH9/P9)*10)</f>
        <v>0.75610974719857738</v>
      </c>
      <c r="AZ9" s="52">
        <f t="shared" si="1"/>
        <v>0.14489804591183011</v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208933.37999999995</v>
      </c>
      <c r="O10" s="202">
        <v>266354.14999999985</v>
      </c>
      <c r="P10" s="119">
        <v>163521.96999999988</v>
      </c>
      <c r="Q10" s="52">
        <f t="shared" si="2"/>
        <v>-0.38607312857712195</v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15339.62099999999</v>
      </c>
      <c r="AG10" s="154">
        <v>17054.146000000001</v>
      </c>
      <c r="AH10" s="119">
        <v>12217.896000000008</v>
      </c>
      <c r="AI10" s="52">
        <f t="shared" si="3"/>
        <v>-0.28358206854802304</v>
      </c>
      <c r="AK10" s="125">
        <f t="shared" si="0"/>
        <v>0.41567550232571626</v>
      </c>
      <c r="AL10" s="157">
        <f t="shared" si="0"/>
        <v>0.45686088859129592</v>
      </c>
      <c r="AM10" s="157">
        <f t="shared" si="0"/>
        <v>0.53272115749897475</v>
      </c>
      <c r="AN10" s="157">
        <f t="shared" si="0"/>
        <v>0.80396422819385238</v>
      </c>
      <c r="AO10" s="157">
        <f t="shared" si="0"/>
        <v>0.55468838065790216</v>
      </c>
      <c r="AP10" s="157">
        <f t="shared" si="0"/>
        <v>0.49634555231011412</v>
      </c>
      <c r="AQ10" s="157">
        <f t="shared" si="0"/>
        <v>0.55762801647298088</v>
      </c>
      <c r="AR10" s="157">
        <f t="shared" si="0"/>
        <v>0.53227135799174041</v>
      </c>
      <c r="AS10" s="157">
        <f t="shared" si="0"/>
        <v>0.75882468575155682</v>
      </c>
      <c r="AT10" s="157">
        <f t="shared" si="0"/>
        <v>0.5317533930111793</v>
      </c>
      <c r="AU10" s="157">
        <f t="shared" si="0"/>
        <v>0.60603680487223821</v>
      </c>
      <c r="AV10" s="157">
        <f t="shared" si="0"/>
        <v>0.55215186652573567</v>
      </c>
      <c r="AW10" s="157">
        <f t="shared" si="0"/>
        <v>0.73418718445085196</v>
      </c>
      <c r="AX10" s="157">
        <f t="shared" si="0"/>
        <v>0.64028084413177</v>
      </c>
      <c r="AY10" s="157">
        <f t="shared" si="4"/>
        <v>0.74717152685966393</v>
      </c>
      <c r="AZ10" s="52">
        <f t="shared" si="1"/>
        <v>0.166943433819013</v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</v>
      </c>
      <c r="O11" s="202">
        <v>272003.78999999998</v>
      </c>
      <c r="P11" s="119">
        <v>185138.12000000017</v>
      </c>
      <c r="Q11" s="52">
        <f t="shared" si="2"/>
        <v>-0.31935463105127987</v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18469.305999999993</v>
      </c>
      <c r="AH11" s="119">
        <v>13084.539999999999</v>
      </c>
      <c r="AI11" s="52">
        <f t="shared" si="3"/>
        <v>-0.2915521568596024</v>
      </c>
      <c r="AK11" s="125">
        <f t="shared" si="0"/>
        <v>0.4983700555886183</v>
      </c>
      <c r="AL11" s="157">
        <f t="shared" si="0"/>
        <v>0.46272411236012051</v>
      </c>
      <c r="AM11" s="157">
        <f t="shared" si="0"/>
        <v>0.59620293919642087</v>
      </c>
      <c r="AN11" s="157">
        <f t="shared" si="0"/>
        <v>0.78832235306922693</v>
      </c>
      <c r="AO11" s="157">
        <f t="shared" si="0"/>
        <v>0.48065790285305188</v>
      </c>
      <c r="AP11" s="157">
        <f t="shared" si="0"/>
        <v>0.53317937263440585</v>
      </c>
      <c r="AQ11" s="157">
        <f t="shared" si="0"/>
        <v>0.58051031214885285</v>
      </c>
      <c r="AR11" s="157">
        <f t="shared" si="0"/>
        <v>0.53719749811892448</v>
      </c>
      <c r="AS11" s="157">
        <f t="shared" si="0"/>
        <v>0.98815241189063374</v>
      </c>
      <c r="AT11" s="157">
        <f t="shared" si="0"/>
        <v>0.54251916481950524</v>
      </c>
      <c r="AU11" s="157">
        <f t="shared" si="0"/>
        <v>0.50895878228594893</v>
      </c>
      <c r="AV11" s="157">
        <f t="shared" si="0"/>
        <v>0.53260521749669598</v>
      </c>
      <c r="AW11" s="157">
        <f t="shared" si="0"/>
        <v>0.68745029417799808</v>
      </c>
      <c r="AX11" s="157">
        <f t="shared" si="0"/>
        <v>0.67900914174762028</v>
      </c>
      <c r="AY11" s="157">
        <f t="shared" si="4"/>
        <v>0.70674478059947821</v>
      </c>
      <c r="AZ11" s="52">
        <f t="shared" si="1"/>
        <v>4.0847224501974283E-2</v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225840.24999999988</v>
      </c>
      <c r="O12" s="202">
        <v>318138.08000000066</v>
      </c>
      <c r="P12" s="119">
        <v>177117.09999999983</v>
      </c>
      <c r="Q12" s="52">
        <f t="shared" si="2"/>
        <v>-0.44326972740893056</v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19672.213000000003</v>
      </c>
      <c r="AH12" s="119">
        <v>14344.031999999988</v>
      </c>
      <c r="AI12" s="52">
        <f t="shared" si="3"/>
        <v>-0.27084807387963999</v>
      </c>
      <c r="AK12" s="125">
        <f t="shared" si="0"/>
        <v>0.48940102083250003</v>
      </c>
      <c r="AL12" s="157">
        <f t="shared" si="0"/>
        <v>0.50449374344847098</v>
      </c>
      <c r="AM12" s="157">
        <f t="shared" si="0"/>
        <v>0.57729878622795316</v>
      </c>
      <c r="AN12" s="157">
        <f t="shared" si="0"/>
        <v>0.79192363779461905</v>
      </c>
      <c r="AO12" s="157">
        <f t="shared" si="0"/>
        <v>0.54221451310521085</v>
      </c>
      <c r="AP12" s="157">
        <f t="shared" si="0"/>
        <v>0.51688432623633229</v>
      </c>
      <c r="AQ12" s="157">
        <f t="shared" si="0"/>
        <v>0.58966471319058733</v>
      </c>
      <c r="AR12" s="157">
        <f t="shared" si="0"/>
        <v>0.5887425368740008</v>
      </c>
      <c r="AS12" s="157">
        <f t="shared" si="0"/>
        <v>0.81811264500872194</v>
      </c>
      <c r="AT12" s="157">
        <f t="shared" si="0"/>
        <v>0.55588770322698033</v>
      </c>
      <c r="AU12" s="157">
        <f t="shared" si="0"/>
        <v>0.61193119574758248</v>
      </c>
      <c r="AV12" s="157">
        <f t="shared" si="0"/>
        <v>0.53029614319348128</v>
      </c>
      <c r="AW12" s="157">
        <f t="shared" si="0"/>
        <v>0.65521819073438015</v>
      </c>
      <c r="AX12" s="157">
        <f t="shared" si="0"/>
        <v>0.61835455221204461</v>
      </c>
      <c r="AY12" s="157">
        <f t="shared" si="4"/>
        <v>0.80986149840980914</v>
      </c>
      <c r="AZ12" s="52">
        <f t="shared" si="1"/>
        <v>0.30970410990375219</v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119">
        <v>175052.91999999984</v>
      </c>
      <c r="Q13" s="52">
        <f t="shared" si="2"/>
        <v>-0.40453207989512141</v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19188.491000000005</v>
      </c>
      <c r="AH13" s="119">
        <v>14095.840000000002</v>
      </c>
      <c r="AI13" s="52">
        <f t="shared" si="3"/>
        <v>-0.26540132832748559</v>
      </c>
      <c r="AK13" s="125">
        <f t="shared" si="0"/>
        <v>0.53967478774498701</v>
      </c>
      <c r="AL13" s="157">
        <f t="shared" si="0"/>
        <v>0.50255463998014638</v>
      </c>
      <c r="AM13" s="157">
        <f t="shared" si="0"/>
        <v>0.66411025378018629</v>
      </c>
      <c r="AN13" s="157">
        <f t="shared" si="0"/>
        <v>0.78542266846555253</v>
      </c>
      <c r="AO13" s="157">
        <f t="shared" si="0"/>
        <v>0.49213350654252608</v>
      </c>
      <c r="AP13" s="157">
        <f t="shared" si="0"/>
        <v>0.51999625184490039</v>
      </c>
      <c r="AQ13" s="157">
        <f t="shared" si="0"/>
        <v>0.57328655806682549</v>
      </c>
      <c r="AR13" s="157">
        <f t="shared" si="0"/>
        <v>0.56676539384784497</v>
      </c>
      <c r="AS13" s="157">
        <f t="shared" si="0"/>
        <v>0.81053566648256559</v>
      </c>
      <c r="AT13" s="157">
        <f t="shared" si="0"/>
        <v>0.51265743593434887</v>
      </c>
      <c r="AU13" s="157">
        <f t="shared" si="0"/>
        <v>0.58120081940987156</v>
      </c>
      <c r="AV13" s="157">
        <f t="shared" si="0"/>
        <v>0.56183921787576485</v>
      </c>
      <c r="AW13" s="157">
        <f t="shared" si="0"/>
        <v>0.70847582532245557</v>
      </c>
      <c r="AX13" s="157">
        <f t="shared" si="0"/>
        <v>0.65272437761799085</v>
      </c>
      <c r="AY13" s="157">
        <f t="shared" si="4"/>
        <v>0.8052330689485222</v>
      </c>
      <c r="AZ13" s="52">
        <f t="shared" si="1"/>
        <v>0.23364944923167491</v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119">
        <v>171335.61000000013</v>
      </c>
      <c r="Q14" s="52">
        <f t="shared" si="2"/>
        <v>-0.31811458268868431</v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17015.243999999995</v>
      </c>
      <c r="AH14" s="119">
        <v>13010.773000000007</v>
      </c>
      <c r="AI14" s="52">
        <f t="shared" si="3"/>
        <v>-0.23534608143144992</v>
      </c>
      <c r="AK14" s="125">
        <f t="shared" si="0"/>
        <v>0.45427317597741834</v>
      </c>
      <c r="AL14" s="157">
        <f t="shared" si="0"/>
        <v>0.4208013449111434</v>
      </c>
      <c r="AM14" s="157">
        <f t="shared" si="0"/>
        <v>0.65057433259497854</v>
      </c>
      <c r="AN14" s="157">
        <f t="shared" si="0"/>
        <v>0.71673199543963806</v>
      </c>
      <c r="AO14" s="157">
        <f t="shared" si="0"/>
        <v>0.436259341155668</v>
      </c>
      <c r="AP14" s="157">
        <f t="shared" si="0"/>
        <v>0.46104324133086483</v>
      </c>
      <c r="AQ14" s="157">
        <f t="shared" si="0"/>
        <v>0.60980228558256033</v>
      </c>
      <c r="AR14" s="157">
        <f t="shared" si="0"/>
        <v>0.58552699212611625</v>
      </c>
      <c r="AS14" s="157">
        <f t="shared" si="0"/>
        <v>0.76922209294470589</v>
      </c>
      <c r="AT14" s="157">
        <f t="shared" si="0"/>
        <v>0.49861409740591178</v>
      </c>
      <c r="AU14" s="157">
        <f t="shared" si="0"/>
        <v>0.55334691691330395</v>
      </c>
      <c r="AV14" s="157">
        <f t="shared" si="0"/>
        <v>0.58589877803467094</v>
      </c>
      <c r="AW14" s="157">
        <f t="shared" si="0"/>
        <v>0.6847548913986925</v>
      </c>
      <c r="AX14" s="157">
        <f t="shared" si="0"/>
        <v>0.67717661002250762</v>
      </c>
      <c r="AY14" s="157">
        <f t="shared" si="4"/>
        <v>0.75937354762387077</v>
      </c>
      <c r="AZ14" s="52">
        <f t="shared" si="1"/>
        <v>0.12138183213184392</v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119">
        <v>166275.97</v>
      </c>
      <c r="Q15" s="52">
        <f t="shared" si="2"/>
        <v>-2.85802269454698E-2</v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13282.670000000006</v>
      </c>
      <c r="AH15" s="119">
        <v>13141.045000000006</v>
      </c>
      <c r="AI15" s="52">
        <f t="shared" si="3"/>
        <v>-1.0662389414176512E-2</v>
      </c>
      <c r="AK15" s="125">
        <f t="shared" si="0"/>
        <v>0.48608894904468092</v>
      </c>
      <c r="AL15" s="157">
        <f t="shared" si="0"/>
        <v>0.57028198953005838</v>
      </c>
      <c r="AM15" s="157">
        <f t="shared" si="0"/>
        <v>0.92129144158854492</v>
      </c>
      <c r="AN15" s="157">
        <f t="shared" si="0"/>
        <v>0.7448792684285741</v>
      </c>
      <c r="AO15" s="157">
        <f t="shared" si="0"/>
        <v>0.55097709882665669</v>
      </c>
      <c r="AP15" s="157">
        <f t="shared" si="0"/>
        <v>0.56417277320115655</v>
      </c>
      <c r="AQ15" s="157">
        <f t="shared" si="0"/>
        <v>0.60424963739491866</v>
      </c>
      <c r="AR15" s="157">
        <f t="shared" si="0"/>
        <v>0.79059534211607208</v>
      </c>
      <c r="AS15" s="157">
        <f t="shared" si="0"/>
        <v>0.86320088116450155</v>
      </c>
      <c r="AT15" s="157">
        <f t="shared" si="0"/>
        <v>0.54272632991931669</v>
      </c>
      <c r="AU15" s="157">
        <f t="shared" si="0"/>
        <v>0.66524202077045469</v>
      </c>
      <c r="AV15" s="157">
        <f t="shared" si="0"/>
        <v>0.67829880835180723</v>
      </c>
      <c r="AW15" s="157">
        <f t="shared" si="0"/>
        <v>0.71514501955494125</v>
      </c>
      <c r="AX15" s="157">
        <f t="shared" si="0"/>
        <v>0.77600198495057482</v>
      </c>
      <c r="AY15" s="157">
        <f t="shared" si="4"/>
        <v>0.79031534141704329</v>
      </c>
      <c r="AZ15" s="52">
        <f t="shared" si="1"/>
        <v>1.8444999811927185E-2</v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119"/>
      <c r="Q16" s="52" t="str">
        <f t="shared" si="2"/>
        <v/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12604.263000000004</v>
      </c>
      <c r="AH16" s="119"/>
      <c r="AI16" s="52" t="str">
        <f t="shared" si="3"/>
        <v/>
      </c>
      <c r="AK16" s="125">
        <f t="shared" si="0"/>
        <v>0.50940855377704619</v>
      </c>
      <c r="AL16" s="157">
        <f t="shared" si="0"/>
        <v>0.62502982699747878</v>
      </c>
      <c r="AM16" s="157">
        <f t="shared" si="0"/>
        <v>0.99154958019518513</v>
      </c>
      <c r="AN16" s="157">
        <f t="shared" si="0"/>
        <v>0.80404355483546253</v>
      </c>
      <c r="AO16" s="157">
        <f t="shared" si="0"/>
        <v>0.61733227853359063</v>
      </c>
      <c r="AP16" s="157">
        <f t="shared" si="0"/>
        <v>0.71987570862832317</v>
      </c>
      <c r="AQ16" s="157">
        <f t="shared" si="0"/>
        <v>0.76635350276526137</v>
      </c>
      <c r="AR16" s="157">
        <f t="shared" si="0"/>
        <v>0.8211433301976967</v>
      </c>
      <c r="AS16" s="157">
        <f t="shared" si="0"/>
        <v>0.76836051432490382</v>
      </c>
      <c r="AT16" s="157">
        <f t="shared" si="0"/>
        <v>0.62297780713489115</v>
      </c>
      <c r="AU16" s="157">
        <f t="shared" si="0"/>
        <v>0.64502965024503012</v>
      </c>
      <c r="AV16" s="157">
        <f t="shared" si="0"/>
        <v>0.62782479707526928</v>
      </c>
      <c r="AW16" s="157">
        <f t="shared" si="0"/>
        <v>0.68654140158990717</v>
      </c>
      <c r="AX16" s="157">
        <f t="shared" si="0"/>
        <v>0.74745639444379508</v>
      </c>
      <c r="AY16" s="157" t="str">
        <f t="shared" si="4"/>
        <v/>
      </c>
      <c r="AZ16" s="52" t="str">
        <f t="shared" si="1"/>
        <v/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119"/>
      <c r="Q17" s="52" t="str">
        <f t="shared" si="2"/>
        <v/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15377.040000000003</v>
      </c>
      <c r="AH17" s="119"/>
      <c r="AI17" s="52" t="str">
        <f t="shared" si="3"/>
        <v/>
      </c>
      <c r="AK17" s="125">
        <f t="shared" si="0"/>
        <v>0.60031460662581315</v>
      </c>
      <c r="AL17" s="157">
        <f t="shared" si="0"/>
        <v>0.71355709966938063</v>
      </c>
      <c r="AM17" s="157">
        <f t="shared" ref="AM17:AP19" si="5">IF(V17="","",(V17/D17)*10)</f>
        <v>0.83440387019522733</v>
      </c>
      <c r="AN17" s="157">
        <f t="shared" si="5"/>
        <v>0.75962205850307263</v>
      </c>
      <c r="AO17" s="157">
        <f t="shared" si="5"/>
        <v>0.665186196292187</v>
      </c>
      <c r="AP17" s="157">
        <f t="shared" si="5"/>
        <v>0.71107592250929597</v>
      </c>
      <c r="AQ17" s="157">
        <f t="shared" si="0"/>
        <v>0.71269022597614096</v>
      </c>
      <c r="AR17" s="157">
        <f t="shared" si="0"/>
        <v>0.81960669958150867</v>
      </c>
      <c r="AS17" s="157">
        <f t="shared" si="0"/>
        <v>0.65924492501094711</v>
      </c>
      <c r="AT17" s="157">
        <f t="shared" si="0"/>
        <v>0.69739113193480651</v>
      </c>
      <c r="AU17" s="157">
        <f t="shared" si="0"/>
        <v>0.65871886092679444</v>
      </c>
      <c r="AV17" s="157">
        <f t="shared" si="0"/>
        <v>0.73566620101991387</v>
      </c>
      <c r="AW17" s="157">
        <f t="shared" si="0"/>
        <v>0.76443149183598691</v>
      </c>
      <c r="AX17" s="157">
        <f t="shared" si="0"/>
        <v>0.82982872772482175</v>
      </c>
      <c r="AY17" s="157" t="str">
        <f t="shared" si="4"/>
        <v/>
      </c>
      <c r="AZ17" s="52" t="str">
        <f t="shared" si="1"/>
        <v/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119"/>
      <c r="Q18" s="52" t="str">
        <f t="shared" si="2"/>
        <v/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13497.761999999999</v>
      </c>
      <c r="AH18" s="119"/>
      <c r="AI18" s="52" t="str">
        <f t="shared" si="3"/>
        <v/>
      </c>
      <c r="AK18" s="125">
        <f t="shared" si="0"/>
        <v>0.56293609227965202</v>
      </c>
      <c r="AL18" s="157">
        <f t="shared" si="0"/>
        <v>0.49757933898949919</v>
      </c>
      <c r="AM18" s="157">
        <f t="shared" si="5"/>
        <v>0.98046650538801527</v>
      </c>
      <c r="AN18" s="157">
        <f t="shared" si="5"/>
        <v>0.61540853762851611</v>
      </c>
      <c r="AO18" s="157">
        <f t="shared" si="5"/>
        <v>0.58447388363736552</v>
      </c>
      <c r="AP18" s="157">
        <f t="shared" si="5"/>
        <v>0.63213282543644767</v>
      </c>
      <c r="AQ18" s="157">
        <f t="shared" si="0"/>
        <v>0.68056524515204542</v>
      </c>
      <c r="AR18" s="157">
        <f t="shared" si="0"/>
        <v>0.91603617653690639</v>
      </c>
      <c r="AS18" s="157">
        <f t="shared" si="0"/>
        <v>0.67341958545274683</v>
      </c>
      <c r="AT18" s="157">
        <f t="shared" si="0"/>
        <v>0.7003002037365289</v>
      </c>
      <c r="AU18" s="157">
        <f t="shared" si="0"/>
        <v>0.56951749515031103</v>
      </c>
      <c r="AV18" s="157">
        <f t="shared" si="0"/>
        <v>0.71024266463191987</v>
      </c>
      <c r="AW18" s="157">
        <f t="shared" si="0"/>
        <v>0.66289479896411974</v>
      </c>
      <c r="AX18" s="157">
        <f t="shared" si="0"/>
        <v>0.70266087654455567</v>
      </c>
      <c r="AY18" s="157" t="str">
        <f t="shared" si="4"/>
        <v/>
      </c>
      <c r="AZ18" s="52" t="str">
        <f t="shared" si="1"/>
        <v/>
      </c>
      <c r="BB18" s="105"/>
      <c r="BC18" s="105"/>
    </row>
    <row r="19" spans="1:55" ht="20.100000000000001" customHeight="1" thickBot="1" x14ac:dyDescent="0.3">
      <c r="A19" s="35" t="str">
        <f>'2'!A19</f>
        <v>jan-set</v>
      </c>
      <c r="B19" s="167">
        <f>SUM(B7:B15)</f>
        <v>1344647.8399999999</v>
      </c>
      <c r="C19" s="168">
        <f t="shared" ref="C19:P19" si="6">SUM(C7:C15)</f>
        <v>1210094.8799999997</v>
      </c>
      <c r="D19" s="168">
        <f t="shared" si="6"/>
        <v>1015139.44</v>
      </c>
      <c r="E19" s="168">
        <f t="shared" si="6"/>
        <v>1112816.5599999998</v>
      </c>
      <c r="F19" s="168">
        <f t="shared" si="6"/>
        <v>1713682.7799999998</v>
      </c>
      <c r="G19" s="168">
        <f t="shared" si="6"/>
        <v>1744238.9999999998</v>
      </c>
      <c r="H19" s="168">
        <f t="shared" si="6"/>
        <v>1344160.5199999998</v>
      </c>
      <c r="I19" s="168">
        <f t="shared" si="6"/>
        <v>1698798.5999999996</v>
      </c>
      <c r="J19" s="168">
        <f t="shared" si="6"/>
        <v>1288283.8699999999</v>
      </c>
      <c r="K19" s="168">
        <f t="shared" si="6"/>
        <v>2195500.2300000009</v>
      </c>
      <c r="L19" s="168">
        <f t="shared" si="6"/>
        <v>2048348.96</v>
      </c>
      <c r="M19" s="168">
        <f t="shared" si="6"/>
        <v>2289358.48</v>
      </c>
      <c r="N19" s="168">
        <f t="shared" si="6"/>
        <v>2138476.7299999991</v>
      </c>
      <c r="O19" s="168">
        <f t="shared" si="6"/>
        <v>2346730.5200000005</v>
      </c>
      <c r="P19" s="309">
        <f t="shared" si="6"/>
        <v>1581033.1499999997</v>
      </c>
      <c r="Q19" s="164">
        <f t="shared" si="2"/>
        <v>-0.32628261467362712</v>
      </c>
      <c r="R19" s="171"/>
      <c r="S19" s="170"/>
      <c r="T19" s="168">
        <f>SUM(T7:T15)</f>
        <v>63344.494000000006</v>
      </c>
      <c r="U19" s="168">
        <f t="shared" ref="U19:AH19" si="7">SUM(U7:U15)</f>
        <v>57090.210000000006</v>
      </c>
      <c r="V19" s="168">
        <f t="shared" si="7"/>
        <v>60584.398000000001</v>
      </c>
      <c r="W19" s="168">
        <f t="shared" si="7"/>
        <v>88058.664000000004</v>
      </c>
      <c r="X19" s="168">
        <f t="shared" si="7"/>
        <v>86946.561999999991</v>
      </c>
      <c r="Y19" s="168">
        <f t="shared" si="7"/>
        <v>88183.735000000001</v>
      </c>
      <c r="Z19" s="168">
        <f t="shared" si="7"/>
        <v>77183.72600000001</v>
      </c>
      <c r="AA19" s="168">
        <f t="shared" si="7"/>
        <v>98165.16800000002</v>
      </c>
      <c r="AB19" s="168">
        <f t="shared" si="7"/>
        <v>106647.321</v>
      </c>
      <c r="AC19" s="168">
        <f t="shared" si="7"/>
        <v>119636.23200000003</v>
      </c>
      <c r="AD19" s="168">
        <f t="shared" si="7"/>
        <v>122877.72500000001</v>
      </c>
      <c r="AE19" s="168">
        <f t="shared" si="7"/>
        <v>125742.05199999998</v>
      </c>
      <c r="AF19" s="168">
        <f t="shared" si="7"/>
        <v>146707.13500000001</v>
      </c>
      <c r="AG19" s="168">
        <f t="shared" si="7"/>
        <v>141399.92400000003</v>
      </c>
      <c r="AH19" s="309">
        <f t="shared" si="7"/>
        <v>117021.60900000003</v>
      </c>
      <c r="AI19" s="165">
        <f t="shared" si="3"/>
        <v>-0.17240684655530647</v>
      </c>
      <c r="AK19" s="172">
        <f t="shared" si="0"/>
        <v>0.47108612467633171</v>
      </c>
      <c r="AL19" s="173">
        <f t="shared" si="0"/>
        <v>0.47178292333573069</v>
      </c>
      <c r="AM19" s="173">
        <f t="shared" si="5"/>
        <v>0.59680863153144759</v>
      </c>
      <c r="AN19" s="173">
        <f t="shared" si="5"/>
        <v>0.79131338591870004</v>
      </c>
      <c r="AO19" s="173">
        <f t="shared" si="5"/>
        <v>0.50736672512983993</v>
      </c>
      <c r="AP19" s="173">
        <f t="shared" si="5"/>
        <v>0.50557139818568453</v>
      </c>
      <c r="AQ19" s="173">
        <f t="shared" si="0"/>
        <v>0.57421509448886376</v>
      </c>
      <c r="AR19" s="173">
        <f t="shared" si="0"/>
        <v>0.5778505350781431</v>
      </c>
      <c r="AS19" s="173">
        <f t="shared" si="0"/>
        <v>0.82782470139907915</v>
      </c>
      <c r="AT19" s="173">
        <f t="shared" si="0"/>
        <v>0.54491559766313469</v>
      </c>
      <c r="AU19" s="173">
        <f t="shared" si="0"/>
        <v>0.5998866765358184</v>
      </c>
      <c r="AV19" s="173">
        <f t="shared" si="0"/>
        <v>0.54924579570430576</v>
      </c>
      <c r="AW19" s="173">
        <f t="shared" si="0"/>
        <v>0.6860356857846196</v>
      </c>
      <c r="AX19" s="173">
        <f t="shared" si="0"/>
        <v>0.60254009906514538</v>
      </c>
      <c r="AY19" s="173">
        <f>(AH19/P19)*10</f>
        <v>0.74015911051580452</v>
      </c>
      <c r="AZ19" s="61">
        <f t="shared" si="1"/>
        <v>0.22839809610045564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O20" si="8">SUM(E7:E9)</f>
        <v>270933.47000000003</v>
      </c>
      <c r="F20" s="154">
        <f t="shared" si="8"/>
        <v>519508.35</v>
      </c>
      <c r="G20" s="154">
        <f t="shared" si="8"/>
        <v>534624.43999999983</v>
      </c>
      <c r="H20" s="154">
        <f t="shared" si="8"/>
        <v>446773.26</v>
      </c>
      <c r="I20" s="154">
        <f t="shared" si="8"/>
        <v>530786.49</v>
      </c>
      <c r="J20" s="154">
        <f t="shared" si="8"/>
        <v>340453.22</v>
      </c>
      <c r="K20" s="154">
        <f t="shared" si="8"/>
        <v>649895.34000000008</v>
      </c>
      <c r="L20" s="154">
        <f t="shared" si="8"/>
        <v>640920.42999999993</v>
      </c>
      <c r="M20" s="154">
        <f t="shared" si="8"/>
        <v>817875.08000000077</v>
      </c>
      <c r="N20" s="154">
        <f t="shared" si="8"/>
        <v>652629.94999999995</v>
      </c>
      <c r="O20" s="154">
        <f t="shared" si="8"/>
        <v>773823.66</v>
      </c>
      <c r="P20" s="154">
        <f>IF(P9="","",SUM(P7:P9))</f>
        <v>542591.45999999985</v>
      </c>
      <c r="Q20" s="61">
        <f t="shared" si="2"/>
        <v>-0.2988176918756919</v>
      </c>
      <c r="S20" s="109" t="s">
        <v>85</v>
      </c>
      <c r="T20" s="19">
        <f>SUM(T7:T9)</f>
        <v>17386.603999999999</v>
      </c>
      <c r="U20" s="154">
        <f t="shared" ref="U20" si="9">SUM(U7:U9)</f>
        <v>16187.608</v>
      </c>
      <c r="V20" s="154">
        <f>SUM(V7:V9)</f>
        <v>17207.878999999994</v>
      </c>
      <c r="W20" s="154">
        <f t="shared" ref="W20:AG20" si="10">SUM(W7:W9)</f>
        <v>22973.369000000002</v>
      </c>
      <c r="X20" s="154">
        <f t="shared" si="10"/>
        <v>26551.153999999995</v>
      </c>
      <c r="Y20" s="154">
        <f t="shared" si="10"/>
        <v>26243.759999999998</v>
      </c>
      <c r="Z20" s="154">
        <f t="shared" si="10"/>
        <v>24497.342000000004</v>
      </c>
      <c r="AA20" s="154">
        <f t="shared" si="10"/>
        <v>29314.421999999999</v>
      </c>
      <c r="AB20" s="154">
        <f t="shared" si="10"/>
        <v>28198.834000000003</v>
      </c>
      <c r="AC20" s="154">
        <f t="shared" si="10"/>
        <v>37842.870999999999</v>
      </c>
      <c r="AD20" s="154">
        <f t="shared" si="10"/>
        <v>40547.094000000005</v>
      </c>
      <c r="AE20" s="154">
        <f t="shared" si="10"/>
        <v>42274.478999999992</v>
      </c>
      <c r="AF20" s="154">
        <f t="shared" si="10"/>
        <v>43123.891000000003</v>
      </c>
      <c r="AG20" s="154">
        <f t="shared" si="10"/>
        <v>36717.854000000021</v>
      </c>
      <c r="AH20" s="202">
        <f>IF(AH9="","",SUM(AH7:AH9))</f>
        <v>37127.483000000015</v>
      </c>
      <c r="AI20" s="61">
        <f t="shared" si="3"/>
        <v>1.1156125845480874E-2</v>
      </c>
      <c r="AK20" s="124">
        <f t="shared" si="0"/>
        <v>0.45277968317460826</v>
      </c>
      <c r="AL20" s="156">
        <f t="shared" si="0"/>
        <v>0.44870661372088694</v>
      </c>
      <c r="AM20" s="156">
        <f t="shared" si="0"/>
        <v>0.50886638186154198</v>
      </c>
      <c r="AN20" s="156">
        <f t="shared" si="0"/>
        <v>0.84793395958055684</v>
      </c>
      <c r="AO20" s="156">
        <f t="shared" si="0"/>
        <v>0.51108233390281399</v>
      </c>
      <c r="AP20" s="156">
        <f t="shared" si="0"/>
        <v>0.49088216019454722</v>
      </c>
      <c r="AQ20" s="156">
        <f t="shared" si="0"/>
        <v>0.54831710384815791</v>
      </c>
      <c r="AR20" s="156">
        <f t="shared" si="0"/>
        <v>0.55228274555367829</v>
      </c>
      <c r="AS20" s="156">
        <f t="shared" si="0"/>
        <v>0.82827338216980306</v>
      </c>
      <c r="AT20" s="156">
        <f t="shared" si="0"/>
        <v>0.5822917733184545</v>
      </c>
      <c r="AU20" s="156">
        <f t="shared" si="0"/>
        <v>0.63263850085103401</v>
      </c>
      <c r="AV20" s="156">
        <f t="shared" si="0"/>
        <v>0.51688185682341559</v>
      </c>
      <c r="AW20" s="156">
        <f t="shared" si="0"/>
        <v>0.66077094684361337</v>
      </c>
      <c r="AX20" s="156">
        <f t="shared" si="0"/>
        <v>0.47449898339887953</v>
      </c>
      <c r="AY20" s="156">
        <f>IF(AH20="","",(AH20/P20)*10)</f>
        <v>0.68426220714937214</v>
      </c>
      <c r="AZ20" s="61">
        <f t="shared" si="1"/>
        <v>0.44207307305052479</v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O21" si="11">SUM(E10:E12)</f>
        <v>410436.21999999991</v>
      </c>
      <c r="F21" s="154">
        <f t="shared" si="11"/>
        <v>511451.39999999991</v>
      </c>
      <c r="G21" s="154">
        <f t="shared" si="11"/>
        <v>582701.47000000009</v>
      </c>
      <c r="H21" s="154">
        <f t="shared" si="11"/>
        <v>438564.12</v>
      </c>
      <c r="I21" s="154">
        <f t="shared" si="11"/>
        <v>651591.7899999998</v>
      </c>
      <c r="J21" s="154">
        <f t="shared" si="11"/>
        <v>433350.24</v>
      </c>
      <c r="K21" s="154">
        <f t="shared" si="11"/>
        <v>722229.66999999993</v>
      </c>
      <c r="L21" s="154">
        <f t="shared" si="11"/>
        <v>641359.04</v>
      </c>
      <c r="M21" s="154">
        <f t="shared" si="11"/>
        <v>787392.28999999992</v>
      </c>
      <c r="N21" s="154">
        <f t="shared" si="11"/>
        <v>733028.42999999982</v>
      </c>
      <c r="O21" s="154">
        <f t="shared" si="11"/>
        <v>856496.02000000048</v>
      </c>
      <c r="P21" s="154">
        <f>IF(P12="","",SUM(P10:P12))</f>
        <v>525777.18999999994</v>
      </c>
      <c r="Q21" s="52">
        <f t="shared" si="2"/>
        <v>-0.3861300254495057</v>
      </c>
      <c r="S21" s="109" t="s">
        <v>86</v>
      </c>
      <c r="T21" s="19">
        <f>SUM(T10:T12)</f>
        <v>20822.173999999999</v>
      </c>
      <c r="U21" s="154">
        <f t="shared" ref="U21" si="12">SUM(U10:U12)</f>
        <v>16993.961000000003</v>
      </c>
      <c r="V21" s="154">
        <f>SUM(V10:V12)</f>
        <v>20306.538000000008</v>
      </c>
      <c r="W21" s="154">
        <f t="shared" ref="W21:AG21" si="13">SUM(W10:W12)</f>
        <v>32580.996999999992</v>
      </c>
      <c r="X21" s="154">
        <f t="shared" si="13"/>
        <v>26623.229000000007</v>
      </c>
      <c r="Y21" s="154">
        <f t="shared" si="13"/>
        <v>30060.606000000007</v>
      </c>
      <c r="Z21" s="154">
        <f t="shared" si="13"/>
        <v>25330.112999999998</v>
      </c>
      <c r="AA21" s="154">
        <f t="shared" si="13"/>
        <v>36181.829000000005</v>
      </c>
      <c r="AB21" s="154">
        <f t="shared" si="13"/>
        <v>36659.758999999998</v>
      </c>
      <c r="AC21" s="154">
        <f t="shared" si="13"/>
        <v>39251.351000000017</v>
      </c>
      <c r="AD21" s="154">
        <f t="shared" si="13"/>
        <v>36974.111999999994</v>
      </c>
      <c r="AE21" s="154">
        <f t="shared" si="13"/>
        <v>42339.286999999997</v>
      </c>
      <c r="AF21" s="154">
        <f t="shared" si="13"/>
        <v>50640.619999999988</v>
      </c>
      <c r="AG21" s="154">
        <f t="shared" si="13"/>
        <v>55195.664999999994</v>
      </c>
      <c r="AH21" s="202">
        <f>IF(AH12="","",SUM(AH10:AH12))</f>
        <v>39646.467999999993</v>
      </c>
      <c r="AI21" s="52">
        <f t="shared" si="3"/>
        <v>-0.28171047490776679</v>
      </c>
      <c r="AK21" s="125">
        <f t="shared" si="0"/>
        <v>0.4635433813049899</v>
      </c>
      <c r="AL21" s="157">
        <f t="shared" si="0"/>
        <v>0.4709352422927755</v>
      </c>
      <c r="AM21" s="157">
        <f t="shared" si="0"/>
        <v>0.56658857702200172</v>
      </c>
      <c r="AN21" s="157">
        <f t="shared" si="0"/>
        <v>0.7938138841645116</v>
      </c>
      <c r="AO21" s="157">
        <f t="shared" si="0"/>
        <v>0.52054269477021697</v>
      </c>
      <c r="AP21" s="157">
        <f t="shared" si="0"/>
        <v>0.51588347631935783</v>
      </c>
      <c r="AQ21" s="157">
        <f t="shared" si="0"/>
        <v>0.57756920470374995</v>
      </c>
      <c r="AR21" s="157">
        <f t="shared" si="0"/>
        <v>0.55528368459031718</v>
      </c>
      <c r="AS21" s="157">
        <f t="shared" si="0"/>
        <v>0.84596143295086201</v>
      </c>
      <c r="AT21" s="157">
        <f t="shared" si="0"/>
        <v>0.54347464013767288</v>
      </c>
      <c r="AU21" s="157">
        <f t="shared" si="0"/>
        <v>0.57649631008553326</v>
      </c>
      <c r="AV21" s="157">
        <f t="shared" si="0"/>
        <v>0.53771528547733172</v>
      </c>
      <c r="AW21" s="157">
        <f t="shared" si="0"/>
        <v>0.69084114513812245</v>
      </c>
      <c r="AX21" s="157">
        <f t="shared" si="0"/>
        <v>0.64443574413807503</v>
      </c>
      <c r="AY21" s="303">
        <f>IF(AH21="","",(AH21/P21)*10)</f>
        <v>0.75405454542446004</v>
      </c>
      <c r="AZ21" s="52">
        <f t="shared" si="1"/>
        <v>0.17010043636390595</v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O22" si="14">SUM(E13:E15)</f>
        <v>431446.86999999988</v>
      </c>
      <c r="F22" s="154">
        <f t="shared" si="14"/>
        <v>682723.02999999991</v>
      </c>
      <c r="G22" s="154">
        <f t="shared" si="14"/>
        <v>626913.08999999985</v>
      </c>
      <c r="H22" s="154">
        <f t="shared" si="14"/>
        <v>458823.13999999961</v>
      </c>
      <c r="I22" s="154">
        <f t="shared" si="14"/>
        <v>516420.31999999972</v>
      </c>
      <c r="J22" s="154">
        <f t="shared" si="14"/>
        <v>514480.41000000003</v>
      </c>
      <c r="K22" s="154">
        <f t="shared" si="14"/>
        <v>823375.22000000055</v>
      </c>
      <c r="L22" s="154">
        <f t="shared" si="14"/>
        <v>766069.49</v>
      </c>
      <c r="M22" s="154">
        <f t="shared" si="14"/>
        <v>684091.10999999964</v>
      </c>
      <c r="N22" s="154">
        <f t="shared" si="14"/>
        <v>752818.34999999928</v>
      </c>
      <c r="O22" s="154">
        <f t="shared" si="14"/>
        <v>716410.84000000008</v>
      </c>
      <c r="P22" s="154">
        <f>IF(P15="","",SUM(P13:P15))</f>
        <v>512664.5</v>
      </c>
      <c r="Q22" s="52">
        <f t="shared" si="2"/>
        <v>-0.28439873969522861</v>
      </c>
      <c r="S22" s="109" t="s">
        <v>87</v>
      </c>
      <c r="T22" s="19">
        <f>SUM(T13:T15)</f>
        <v>25135.716000000004</v>
      </c>
      <c r="U22" s="154">
        <f t="shared" ref="U22" si="15">SUM(U13:U15)</f>
        <v>23908.640999999996</v>
      </c>
      <c r="V22" s="154">
        <f>SUM(V13:V15)</f>
        <v>23069.980999999996</v>
      </c>
      <c r="W22" s="154">
        <f t="shared" ref="W22:AG22" si="16">SUM(W13:W15)</f>
        <v>32504.29800000001</v>
      </c>
      <c r="X22" s="154">
        <f t="shared" si="16"/>
        <v>33772.178999999996</v>
      </c>
      <c r="Y22" s="154">
        <f t="shared" si="16"/>
        <v>31879.368999999995</v>
      </c>
      <c r="Z22" s="154">
        <f t="shared" si="16"/>
        <v>27356.271000000008</v>
      </c>
      <c r="AA22" s="154">
        <f t="shared" si="16"/>
        <v>32668.917000000012</v>
      </c>
      <c r="AB22" s="154">
        <f t="shared" si="16"/>
        <v>41788.728000000003</v>
      </c>
      <c r="AC22" s="154">
        <f t="shared" si="16"/>
        <v>42542.01</v>
      </c>
      <c r="AD22" s="154">
        <f t="shared" si="16"/>
        <v>45356.519000000008</v>
      </c>
      <c r="AE22" s="154">
        <f t="shared" si="16"/>
        <v>41128.285999999993</v>
      </c>
      <c r="AF22" s="154">
        <f t="shared" si="16"/>
        <v>52942.623999999996</v>
      </c>
      <c r="AG22" s="154">
        <f t="shared" si="16"/>
        <v>49486.405000000006</v>
      </c>
      <c r="AH22" s="202">
        <f>IF(AH15="","",SUM(AH13:AH15))</f>
        <v>40247.65800000001</v>
      </c>
      <c r="AI22" s="52">
        <f t="shared" si="3"/>
        <v>-0.18669262800561073</v>
      </c>
      <c r="AK22" s="125">
        <f t="shared" si="0"/>
        <v>0.49145504558914899</v>
      </c>
      <c r="AL22" s="157">
        <f t="shared" si="0"/>
        <v>0.48945196647429901</v>
      </c>
      <c r="AM22" s="157">
        <f t="shared" si="0"/>
        <v>0.72415411933385454</v>
      </c>
      <c r="AN22" s="157">
        <f t="shared" si="0"/>
        <v>0.75337892705074017</v>
      </c>
      <c r="AO22" s="157">
        <f t="shared" si="0"/>
        <v>0.49466881174346788</v>
      </c>
      <c r="AP22" s="157">
        <f t="shared" si="0"/>
        <v>0.50851337304186772</v>
      </c>
      <c r="AQ22" s="157">
        <f t="shared" si="0"/>
        <v>0.59622692525926291</v>
      </c>
      <c r="AR22" s="157">
        <f t="shared" si="0"/>
        <v>0.63260324458185591</v>
      </c>
      <c r="AS22" s="157">
        <f t="shared" si="0"/>
        <v>0.8122511020390456</v>
      </c>
      <c r="AT22" s="157">
        <f t="shared" si="0"/>
        <v>0.5166782891523013</v>
      </c>
      <c r="AU22" s="157">
        <f t="shared" si="0"/>
        <v>0.59206794673417951</v>
      </c>
      <c r="AV22" s="157">
        <f t="shared" si="0"/>
        <v>0.60121064868099239</v>
      </c>
      <c r="AW22" s="157">
        <f t="shared" si="0"/>
        <v>0.70325894686281276</v>
      </c>
      <c r="AX22" s="157">
        <f t="shared" si="0"/>
        <v>0.69075455363014893</v>
      </c>
      <c r="AY22" s="303">
        <f t="shared" ref="AY22:AY23" si="17">IF(AH22="","",(AH22/P22)*10)</f>
        <v>0.78506816836352067</v>
      </c>
      <c r="AZ22" s="52">
        <f t="shared" si="1"/>
        <v>0.13653708721530938</v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18">SUM(E16:E18)</f>
        <v>486713.37999999966</v>
      </c>
      <c r="F23" s="155">
        <f t="shared" si="18"/>
        <v>616515.64000000025</v>
      </c>
      <c r="G23" s="155">
        <f t="shared" si="18"/>
        <v>416852.43999999983</v>
      </c>
      <c r="H23" s="155">
        <f t="shared" si="18"/>
        <v>460289.7799999998</v>
      </c>
      <c r="I23" s="155">
        <f t="shared" si="18"/>
        <v>457022.28999999969</v>
      </c>
      <c r="J23" s="155">
        <f t="shared" si="18"/>
        <v>688917.43</v>
      </c>
      <c r="K23" s="155">
        <f t="shared" si="18"/>
        <v>739760.91000000038</v>
      </c>
      <c r="L23" s="155">
        <f t="shared" si="18"/>
        <v>696889.35999999987</v>
      </c>
      <c r="M23" s="155">
        <f t="shared" si="18"/>
        <v>681593.02000000014</v>
      </c>
      <c r="N23" s="155">
        <f t="shared" si="18"/>
        <v>832945.81000000052</v>
      </c>
      <c r="O23" s="155">
        <f t="shared" si="18"/>
        <v>546027.48999999929</v>
      </c>
      <c r="P23" s="155" t="str">
        <f>IF(P18="","",SUM(P16:P18))</f>
        <v/>
      </c>
      <c r="Q23" s="55" t="str">
        <f t="shared" si="2"/>
        <v/>
      </c>
      <c r="S23" s="110" t="s">
        <v>88</v>
      </c>
      <c r="T23" s="21">
        <f>SUM(T16:T18)</f>
        <v>26148.870999999992</v>
      </c>
      <c r="U23" s="155">
        <f t="shared" ref="U23" si="19">SUM(U16:U18)</f>
        <v>24824.359</v>
      </c>
      <c r="V23" s="155">
        <f>SUM(V16:V18)</f>
        <v>25786.902000000006</v>
      </c>
      <c r="W23" s="155">
        <f t="shared" ref="W23:AG23" si="20">SUM(W16:W18)</f>
        <v>34340.337000000007</v>
      </c>
      <c r="X23" s="155">
        <f t="shared" si="20"/>
        <v>38207.429000000004</v>
      </c>
      <c r="Y23" s="155">
        <f t="shared" si="20"/>
        <v>28571.173999999999</v>
      </c>
      <c r="Z23" s="155">
        <f t="shared" si="20"/>
        <v>33006.81</v>
      </c>
      <c r="AA23" s="155">
        <f t="shared" si="20"/>
        <v>39040.758000000002</v>
      </c>
      <c r="AB23" s="155">
        <f t="shared" si="20"/>
        <v>48079.73</v>
      </c>
      <c r="AC23" s="155">
        <f t="shared" si="20"/>
        <v>49572.105999999992</v>
      </c>
      <c r="AD23" s="155">
        <f t="shared" si="20"/>
        <v>43376.988000000005</v>
      </c>
      <c r="AE23" s="155">
        <f t="shared" si="20"/>
        <v>47123.987000000023</v>
      </c>
      <c r="AF23" s="155">
        <f t="shared" si="20"/>
        <v>58636.54</v>
      </c>
      <c r="AG23" s="155">
        <f t="shared" si="20"/>
        <v>41479.065000000002</v>
      </c>
      <c r="AH23" s="203" t="str">
        <f>IF(AH18="","",SUM(AH16:AH18))</f>
        <v/>
      </c>
      <c r="AI23" s="55" t="str">
        <f t="shared" si="3"/>
        <v/>
      </c>
      <c r="AK23" s="126">
        <f t="shared" ref="AK23:AL23" si="21">(T23/B23)*10</f>
        <v>0.55445366590058986</v>
      </c>
      <c r="AL23" s="158">
        <f t="shared" si="21"/>
        <v>0.58274025510480154</v>
      </c>
      <c r="AM23" s="158">
        <f t="shared" ref="AM23:AX23" si="22">IF(AM18="","",(V23/D23)*10)</f>
        <v>0.91766659206541912</v>
      </c>
      <c r="AN23" s="158">
        <f t="shared" si="22"/>
        <v>0.70555563933746857</v>
      </c>
      <c r="AO23" s="158">
        <f t="shared" si="22"/>
        <v>0.61973170704963765</v>
      </c>
      <c r="AP23" s="158">
        <f t="shared" si="22"/>
        <v>0.68540258514499786</v>
      </c>
      <c r="AQ23" s="158">
        <f t="shared" si="22"/>
        <v>0.71708761380711117</v>
      </c>
      <c r="AR23" s="158">
        <f t="shared" si="22"/>
        <v>0.85424187953721087</v>
      </c>
      <c r="AS23" s="158">
        <f t="shared" si="22"/>
        <v>0.69790264995908136</v>
      </c>
      <c r="AT23" s="158">
        <f t="shared" si="22"/>
        <v>0.67010983318921202</v>
      </c>
      <c r="AU23" s="158">
        <f t="shared" si="22"/>
        <v>0.62243722590340611</v>
      </c>
      <c r="AV23" s="158">
        <f t="shared" si="22"/>
        <v>0.69138012886340905</v>
      </c>
      <c r="AW23" s="158">
        <f t="shared" si="22"/>
        <v>0.70396584382842342</v>
      </c>
      <c r="AX23" s="158">
        <f t="shared" si="22"/>
        <v>0.75965158823780199</v>
      </c>
      <c r="AY23" s="304" t="str">
        <f t="shared" si="17"/>
        <v/>
      </c>
      <c r="AZ23" s="55" t="str">
        <f t="shared" si="1"/>
        <v/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9">
        <v>1000</v>
      </c>
      <c r="AZ25" s="289" t="s">
        <v>47</v>
      </c>
      <c r="BB25" s="105"/>
      <c r="BC25" s="105"/>
    </row>
    <row r="26" spans="1:55" ht="20.100000000000001" customHeight="1" x14ac:dyDescent="0.25">
      <c r="A26" s="346" t="s">
        <v>2</v>
      </c>
      <c r="B26" s="348" t="s">
        <v>71</v>
      </c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3"/>
      <c r="Q26" s="351" t="str">
        <f>Q4</f>
        <v>D       2024/2023</v>
      </c>
      <c r="S26" s="349" t="s">
        <v>3</v>
      </c>
      <c r="T26" s="341" t="s">
        <v>71</v>
      </c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3"/>
      <c r="AI26" s="351" t="str">
        <f>Q26</f>
        <v>D       2024/2023</v>
      </c>
      <c r="AK26" s="341" t="s">
        <v>71</v>
      </c>
      <c r="AL26" s="342"/>
      <c r="AM26" s="342"/>
      <c r="AN26" s="342"/>
      <c r="AO26" s="342"/>
      <c r="AP26" s="342"/>
      <c r="AQ26" s="342"/>
      <c r="AR26" s="342"/>
      <c r="AS26" s="342"/>
      <c r="AT26" s="342"/>
      <c r="AU26" s="342"/>
      <c r="AV26" s="342"/>
      <c r="AW26" s="342"/>
      <c r="AX26" s="342"/>
      <c r="AY26" s="343"/>
      <c r="AZ26" s="351" t="str">
        <f>AI26</f>
        <v>D       2024/2023</v>
      </c>
      <c r="BB26" s="105"/>
      <c r="BC26" s="105"/>
    </row>
    <row r="27" spans="1:55" ht="20.100000000000001" customHeight="1" thickBot="1" x14ac:dyDescent="0.3">
      <c r="A27" s="347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52"/>
      <c r="S27" s="350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52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52"/>
      <c r="BB27" s="105"/>
      <c r="BC27" s="105"/>
    </row>
    <row r="28" spans="1:55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4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2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189330.19999999998</v>
      </c>
      <c r="O29" s="153">
        <v>210592.17999999991</v>
      </c>
      <c r="P29" s="112">
        <v>172134.37</v>
      </c>
      <c r="Q29" s="61">
        <f>IF(P29="","",(P29-O29)/O29)</f>
        <v>-0.18261746471307685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</v>
      </c>
      <c r="AG29" s="153">
        <v>210592.17999999991</v>
      </c>
      <c r="AH29" s="112">
        <v>172134.37</v>
      </c>
      <c r="AI29" s="61">
        <f>IF(AH29="","",(AH29-AG29)/AG29)</f>
        <v>-0.18261746471307685</v>
      </c>
      <c r="AK29" s="124">
        <f t="shared" ref="AK29:AX44" si="23">(T29/B29)*10</f>
        <v>0.44749494995804673</v>
      </c>
      <c r="AL29" s="156">
        <f t="shared" si="23"/>
        <v>0.42199049962249885</v>
      </c>
      <c r="AM29" s="156">
        <f t="shared" si="23"/>
        <v>0.47202259593859536</v>
      </c>
      <c r="AN29" s="156">
        <f t="shared" si="23"/>
        <v>0.8081632158864277</v>
      </c>
      <c r="AO29" s="156">
        <f t="shared" si="23"/>
        <v>0.50550044106984959</v>
      </c>
      <c r="AP29" s="156">
        <f t="shared" si="23"/>
        <v>0.47895812371298058</v>
      </c>
      <c r="AQ29" s="156">
        <f t="shared" si="23"/>
        <v>0.58749022877813117</v>
      </c>
      <c r="AR29" s="156">
        <f t="shared" si="23"/>
        <v>0.55261592323817688</v>
      </c>
      <c r="AS29" s="156">
        <f t="shared" si="23"/>
        <v>0.77172992674881657</v>
      </c>
      <c r="AT29" s="156">
        <f t="shared" si="23"/>
        <v>0.59323467465978674</v>
      </c>
      <c r="AU29" s="156">
        <f t="shared" si="23"/>
        <v>0.61384805672702092</v>
      </c>
      <c r="AV29" s="156">
        <f t="shared" si="23"/>
        <v>0.53656597117584959</v>
      </c>
      <c r="AW29" s="156">
        <f t="shared" si="23"/>
        <v>0.6412822676995007</v>
      </c>
      <c r="AX29" s="156">
        <f t="shared" si="23"/>
        <v>10</v>
      </c>
      <c r="AY29" s="156">
        <f>(AH29/P29)*10</f>
        <v>10</v>
      </c>
      <c r="AZ29" s="61">
        <f t="shared" ref="AZ29:AZ45" si="24">IF(AY29="","",(AY29-AX29)/AX29)</f>
        <v>0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265295.47000000003</v>
      </c>
      <c r="O30" s="154">
        <v>254936.7499999998</v>
      </c>
      <c r="P30" s="119">
        <v>195396.1700000001</v>
      </c>
      <c r="Q30" s="52">
        <f t="shared" ref="Q30:Q45" si="25">IF(P30="","",(P30-O30)/O30)</f>
        <v>-0.23355040024633461</v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16621.906999999999</v>
      </c>
      <c r="AG30" s="154">
        <v>254936.7499999998</v>
      </c>
      <c r="AH30" s="119">
        <v>195396.1700000001</v>
      </c>
      <c r="AI30" s="52">
        <f t="shared" ref="AI30:AI45" si="26">IF(AH30="","",(AH30-AG30)/AG30)</f>
        <v>-0.23355040024633461</v>
      </c>
      <c r="AK30" s="125">
        <f t="shared" si="23"/>
        <v>0.46047109354109889</v>
      </c>
      <c r="AL30" s="157">
        <f t="shared" si="23"/>
        <v>0.45757226895448566</v>
      </c>
      <c r="AM30" s="157">
        <f t="shared" si="23"/>
        <v>0.5419617422671561</v>
      </c>
      <c r="AN30" s="157">
        <f t="shared" si="23"/>
        <v>0.82888642292733761</v>
      </c>
      <c r="AO30" s="157">
        <f t="shared" si="23"/>
        <v>0.50636300335303253</v>
      </c>
      <c r="AP30" s="157">
        <f t="shared" si="23"/>
        <v>0.48905442795728249</v>
      </c>
      <c r="AQ30" s="157">
        <f t="shared" si="23"/>
        <v>0.51556937685642856</v>
      </c>
      <c r="AR30" s="157">
        <f t="shared" si="23"/>
        <v>0.54755948056577153</v>
      </c>
      <c r="AS30" s="157">
        <f t="shared" si="23"/>
        <v>0.92171330852361721</v>
      </c>
      <c r="AT30" s="157">
        <f t="shared" si="23"/>
        <v>0.57411865515950256</v>
      </c>
      <c r="AU30" s="157">
        <f t="shared" si="23"/>
        <v>0.6218671970115851</v>
      </c>
      <c r="AV30" s="157">
        <f t="shared" si="23"/>
        <v>0.49425784549142993</v>
      </c>
      <c r="AW30" s="157">
        <f t="shared" si="23"/>
        <v>0.62654318974990408</v>
      </c>
      <c r="AX30" s="157">
        <f t="shared" si="23"/>
        <v>10</v>
      </c>
      <c r="AY30" s="157">
        <f>IF(AH30="","",(AH30/P30)*10)</f>
        <v>10</v>
      </c>
      <c r="AZ30" s="52">
        <f t="shared" si="24"/>
        <v>0</v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197385.47</v>
      </c>
      <c r="O31" s="154">
        <v>307403.75000000029</v>
      </c>
      <c r="P31" s="119">
        <v>174650.59000000005</v>
      </c>
      <c r="Q31" s="52">
        <f t="shared" si="25"/>
        <v>-0.4318527669229803</v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13728.199000000002</v>
      </c>
      <c r="AG31" s="154">
        <v>307403.75000000029</v>
      </c>
      <c r="AH31" s="119">
        <v>174650.59000000005</v>
      </c>
      <c r="AI31" s="52">
        <f t="shared" si="26"/>
        <v>-0.4318527669229803</v>
      </c>
      <c r="AK31" s="125">
        <f t="shared" si="23"/>
        <v>0.44241062088628053</v>
      </c>
      <c r="AL31" s="157">
        <f t="shared" si="23"/>
        <v>0.44000691509090828</v>
      </c>
      <c r="AM31" s="157">
        <f t="shared" si="23"/>
        <v>0.50306153781226581</v>
      </c>
      <c r="AN31" s="157">
        <f t="shared" si="23"/>
        <v>0.908169034292719</v>
      </c>
      <c r="AO31" s="157">
        <f t="shared" si="23"/>
        <v>0.50798316681623246</v>
      </c>
      <c r="AP31" s="157">
        <f t="shared" si="23"/>
        <v>0.49726565111971294</v>
      </c>
      <c r="AQ31" s="157">
        <f t="shared" si="23"/>
        <v>0.53652846921584385</v>
      </c>
      <c r="AR31" s="157">
        <f t="shared" si="23"/>
        <v>0.5373482716568041</v>
      </c>
      <c r="AS31" s="157">
        <f t="shared" si="23"/>
        <v>0.78173472362263119</v>
      </c>
      <c r="AT31" s="157">
        <f t="shared" si="23"/>
        <v>0.56172228676028879</v>
      </c>
      <c r="AU31" s="157">
        <f t="shared" si="23"/>
        <v>0.61636897129854362</v>
      </c>
      <c r="AV31" s="157">
        <f t="shared" si="23"/>
        <v>0.51111633914897814</v>
      </c>
      <c r="AW31" s="157">
        <f t="shared" si="23"/>
        <v>0.69550200427620146</v>
      </c>
      <c r="AX31" s="157">
        <f t="shared" si="23"/>
        <v>10</v>
      </c>
      <c r="AY31" s="157">
        <f t="shared" ref="AY31:AY40" si="27">IF(AH31="","",(AH31/P31)*10)</f>
        <v>10</v>
      </c>
      <c r="AZ31" s="52">
        <f t="shared" si="24"/>
        <v>0</v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208852.23999999996</v>
      </c>
      <c r="O32" s="154">
        <v>266098.18</v>
      </c>
      <c r="P32" s="119">
        <v>163503.87999999998</v>
      </c>
      <c r="Q32" s="52">
        <f t="shared" si="25"/>
        <v>-0.38555055130403382</v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15175.932999999992</v>
      </c>
      <c r="AG32" s="154">
        <v>266098.18</v>
      </c>
      <c r="AH32" s="119">
        <v>163503.87999999998</v>
      </c>
      <c r="AI32" s="52">
        <f t="shared" si="26"/>
        <v>-0.38555055130403382</v>
      </c>
      <c r="AK32" s="125">
        <f t="shared" si="23"/>
        <v>0.4117380456536428</v>
      </c>
      <c r="AL32" s="157">
        <f t="shared" si="23"/>
        <v>0.45017323810756427</v>
      </c>
      <c r="AM32" s="157">
        <f t="shared" si="23"/>
        <v>0.53052169146380823</v>
      </c>
      <c r="AN32" s="157">
        <f t="shared" si="23"/>
        <v>0.79315079340313666</v>
      </c>
      <c r="AO32" s="157">
        <f t="shared" si="23"/>
        <v>0.54920904241465762</v>
      </c>
      <c r="AP32" s="157">
        <f t="shared" si="23"/>
        <v>0.49231320433642595</v>
      </c>
      <c r="AQ32" s="157">
        <f t="shared" si="23"/>
        <v>0.55148844538658548</v>
      </c>
      <c r="AR32" s="157">
        <f t="shared" si="23"/>
        <v>0.52949059732220316</v>
      </c>
      <c r="AS32" s="157">
        <f t="shared" si="23"/>
        <v>0.75728905420077208</v>
      </c>
      <c r="AT32" s="157">
        <f t="shared" si="23"/>
        <v>0.52733538616375741</v>
      </c>
      <c r="AU32" s="157">
        <f t="shared" si="23"/>
        <v>0.60476032121983347</v>
      </c>
      <c r="AV32" s="157">
        <f t="shared" si="23"/>
        <v>0.54429927333323636</v>
      </c>
      <c r="AW32" s="157">
        <f t="shared" si="23"/>
        <v>0.72663491662813839</v>
      </c>
      <c r="AX32" s="157">
        <f t="shared" si="23"/>
        <v>10</v>
      </c>
      <c r="AY32" s="157">
        <f t="shared" si="27"/>
        <v>10</v>
      </c>
      <c r="AZ32" s="52">
        <f t="shared" si="24"/>
        <v>0</v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19">
        <v>185069.75000000017</v>
      </c>
      <c r="Q33" s="52">
        <f t="shared" si="25"/>
        <v>-0.31932078221979709</v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271889.82</v>
      </c>
      <c r="AH33" s="119">
        <v>185069.75000000017</v>
      </c>
      <c r="AI33" s="52">
        <f t="shared" si="26"/>
        <v>-0.31932078221979709</v>
      </c>
      <c r="AK33" s="125">
        <f t="shared" si="23"/>
        <v>0.49547514696423517</v>
      </c>
      <c r="AL33" s="157">
        <f t="shared" si="23"/>
        <v>0.46184732439637305</v>
      </c>
      <c r="AM33" s="157">
        <f t="shared" si="23"/>
        <v>0.58455084732547036</v>
      </c>
      <c r="AN33" s="157">
        <f t="shared" si="23"/>
        <v>0.78769456194735565</v>
      </c>
      <c r="AO33" s="157">
        <f t="shared" si="23"/>
        <v>0.4740445861025222</v>
      </c>
      <c r="AP33" s="157">
        <f t="shared" si="23"/>
        <v>0.52641405214864356</v>
      </c>
      <c r="AQ33" s="157">
        <f t="shared" si="23"/>
        <v>0.57203930554337168</v>
      </c>
      <c r="AR33" s="157">
        <f t="shared" si="23"/>
        <v>0.53330507840023977</v>
      </c>
      <c r="AS33" s="157">
        <f t="shared" si="23"/>
        <v>0.97449836694611214</v>
      </c>
      <c r="AT33" s="157">
        <f t="shared" si="23"/>
        <v>0.53612416504160132</v>
      </c>
      <c r="AU33" s="157">
        <f t="shared" si="23"/>
        <v>0.50677934421259097</v>
      </c>
      <c r="AV33" s="157">
        <f t="shared" si="23"/>
        <v>0.50484087413609458</v>
      </c>
      <c r="AW33" s="157">
        <f t="shared" si="23"/>
        <v>0.67726572735313773</v>
      </c>
      <c r="AX33" s="157">
        <f t="shared" si="23"/>
        <v>10</v>
      </c>
      <c r="AY33" s="157">
        <f t="shared" si="27"/>
        <v>10</v>
      </c>
      <c r="AZ33" s="52">
        <f t="shared" si="24"/>
        <v>0</v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19">
        <v>176913.15999999995</v>
      </c>
      <c r="Q34" s="52">
        <f t="shared" si="25"/>
        <v>-0.44377023414305128</v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318057.70000000054</v>
      </c>
      <c r="AH34" s="119">
        <v>176913.15999999995</v>
      </c>
      <c r="AI34" s="52">
        <f t="shared" si="26"/>
        <v>-0.44377023414305128</v>
      </c>
      <c r="AK34" s="125">
        <f t="shared" si="23"/>
        <v>0.48672862985073784</v>
      </c>
      <c r="AL34" s="157">
        <f t="shared" si="23"/>
        <v>0.49688825876595721</v>
      </c>
      <c r="AM34" s="157">
        <f t="shared" si="23"/>
        <v>0.56924809937044796</v>
      </c>
      <c r="AN34" s="157">
        <f t="shared" si="23"/>
        <v>0.78543559483657488</v>
      </c>
      <c r="AO34" s="157">
        <f t="shared" si="23"/>
        <v>0.54207508867396426</v>
      </c>
      <c r="AP34" s="157">
        <f t="shared" si="23"/>
        <v>0.51283586940978365</v>
      </c>
      <c r="AQ34" s="157">
        <f t="shared" si="23"/>
        <v>0.58706569068968495</v>
      </c>
      <c r="AR34" s="157">
        <f t="shared" si="23"/>
        <v>0.58568978626091728</v>
      </c>
      <c r="AS34" s="157">
        <f t="shared" si="23"/>
        <v>0.80425854872244606</v>
      </c>
      <c r="AT34" s="157">
        <f t="shared" si="23"/>
        <v>0.55167855015599043</v>
      </c>
      <c r="AU34" s="157">
        <f t="shared" si="23"/>
        <v>0.60866792877006426</v>
      </c>
      <c r="AV34" s="157">
        <f t="shared" si="23"/>
        <v>0.52479645779906703</v>
      </c>
      <c r="AW34" s="157">
        <f t="shared" si="23"/>
        <v>0.64394734152368938</v>
      </c>
      <c r="AX34" s="157">
        <f t="shared" si="23"/>
        <v>10</v>
      </c>
      <c r="AY34" s="157">
        <f t="shared" si="27"/>
        <v>10</v>
      </c>
      <c r="AZ34" s="52">
        <f t="shared" si="24"/>
        <v>0</v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19">
        <v>174926.99999999994</v>
      </c>
      <c r="Q35" s="52">
        <f t="shared" si="25"/>
        <v>-0.40474029227334396</v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293866.69000000018</v>
      </c>
      <c r="AH35" s="119">
        <v>174926.99999999994</v>
      </c>
      <c r="AI35" s="52">
        <f t="shared" si="26"/>
        <v>-0.40474029227334396</v>
      </c>
      <c r="AK35" s="125">
        <f t="shared" si="23"/>
        <v>0.53410624801970208</v>
      </c>
      <c r="AL35" s="157">
        <f t="shared" si="23"/>
        <v>0.48911992034573448</v>
      </c>
      <c r="AM35" s="157">
        <f t="shared" si="23"/>
        <v>0.65603956133015395</v>
      </c>
      <c r="AN35" s="157">
        <f t="shared" si="23"/>
        <v>0.7829523620224994</v>
      </c>
      <c r="AO35" s="157">
        <f t="shared" si="23"/>
        <v>0.48743234098377025</v>
      </c>
      <c r="AP35" s="157">
        <f t="shared" si="23"/>
        <v>0.51699036414929667</v>
      </c>
      <c r="AQ35" s="157">
        <f t="shared" si="23"/>
        <v>0.56911382540516675</v>
      </c>
      <c r="AR35" s="157">
        <f t="shared" si="23"/>
        <v>0.55942287943501878</v>
      </c>
      <c r="AS35" s="157">
        <f t="shared" si="23"/>
        <v>0.8067909093137946</v>
      </c>
      <c r="AT35" s="157">
        <f t="shared" si="23"/>
        <v>0.5090389090704629</v>
      </c>
      <c r="AU35" s="157">
        <f t="shared" si="23"/>
        <v>0.57789179127346701</v>
      </c>
      <c r="AV35" s="157">
        <f t="shared" si="23"/>
        <v>0.55789707265191923</v>
      </c>
      <c r="AW35" s="157">
        <f t="shared" si="23"/>
        <v>0.70413142812397767</v>
      </c>
      <c r="AX35" s="157">
        <f t="shared" si="23"/>
        <v>10</v>
      </c>
      <c r="AY35" s="157">
        <f t="shared" si="27"/>
        <v>10</v>
      </c>
      <c r="AZ35" s="52">
        <f t="shared" si="24"/>
        <v>0</v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19">
        <v>171036.86000000013</v>
      </c>
      <c r="Q36" s="52">
        <f t="shared" si="25"/>
        <v>-0.31928786906844425</v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251261.66000000012</v>
      </c>
      <c r="AH36" s="119">
        <v>171036.86000000013</v>
      </c>
      <c r="AI36" s="52">
        <f t="shared" si="26"/>
        <v>-0.31928786906844425</v>
      </c>
      <c r="AK36" s="125">
        <f t="shared" si="23"/>
        <v>0.44176385961468218</v>
      </c>
      <c r="AL36" s="157">
        <f t="shared" si="23"/>
        <v>0.42017785877420555</v>
      </c>
      <c r="AM36" s="157">
        <f t="shared" si="23"/>
        <v>0.63948363387771534</v>
      </c>
      <c r="AN36" s="157">
        <f t="shared" si="23"/>
        <v>0.71120273013234991</v>
      </c>
      <c r="AO36" s="157">
        <f t="shared" si="23"/>
        <v>0.43360371542738207</v>
      </c>
      <c r="AP36" s="157">
        <f t="shared" si="23"/>
        <v>0.45907066820991294</v>
      </c>
      <c r="AQ36" s="157">
        <f t="shared" ref="AQ36:AQ44" si="28">(Z36/H36)*10</f>
        <v>0.59928518991605073</v>
      </c>
      <c r="AR36" s="157">
        <f t="shared" ref="AR36:AR44" si="29">(AA36/I36)*10</f>
        <v>0.5807675710119673</v>
      </c>
      <c r="AS36" s="157">
        <f t="shared" ref="AS36:AS44" si="30">(AB36/J36)*10</f>
        <v>0.76451061502797446</v>
      </c>
      <c r="AT36" s="157">
        <f t="shared" ref="AT36:AT41" si="31">(AC36/K36)*10</f>
        <v>0.49793317713264845</v>
      </c>
      <c r="AU36" s="157">
        <f t="shared" ref="AU36:AU41" si="32">(AD36/L36)*10</f>
        <v>0.55159727832865624</v>
      </c>
      <c r="AV36" s="157">
        <f t="shared" ref="AV36:AV41" si="33">(AE36/M36)*10</f>
        <v>0.58152630944673145</v>
      </c>
      <c r="AW36" s="157">
        <f t="shared" ref="AW36:AW41" si="34">(AF36/N36)*10</f>
        <v>0.67737319307050581</v>
      </c>
      <c r="AX36" s="157">
        <f t="shared" ref="AX36:AX41" si="35">(AG36/O36)*10</f>
        <v>10</v>
      </c>
      <c r="AY36" s="157">
        <f t="shared" si="27"/>
        <v>10</v>
      </c>
      <c r="AZ36" s="52">
        <f t="shared" si="24"/>
        <v>0</v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19">
        <v>165985.81000000006</v>
      </c>
      <c r="Q37" s="52">
        <f t="shared" si="25"/>
        <v>-2.8698616397483927E-2</v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170890.12000000005</v>
      </c>
      <c r="AH37" s="119">
        <v>165985.81000000006</v>
      </c>
      <c r="AI37" s="52">
        <f t="shared" si="26"/>
        <v>-2.8698616397483927E-2</v>
      </c>
      <c r="AK37" s="125">
        <f t="shared" si="23"/>
        <v>0.48486363856011194</v>
      </c>
      <c r="AL37" s="157">
        <f t="shared" si="23"/>
        <v>0.56136104589017211</v>
      </c>
      <c r="AM37" s="157">
        <f t="shared" si="23"/>
        <v>0.91494056270845225</v>
      </c>
      <c r="AN37" s="157">
        <f t="shared" si="23"/>
        <v>0.73397337983951261</v>
      </c>
      <c r="AO37" s="157">
        <f t="shared" si="23"/>
        <v>0.54686443981211563</v>
      </c>
      <c r="AP37" s="157">
        <f t="shared" si="23"/>
        <v>0.55361740351046873</v>
      </c>
      <c r="AQ37" s="157">
        <f t="shared" si="28"/>
        <v>0.59768837923984341</v>
      </c>
      <c r="AR37" s="157">
        <f t="shared" si="29"/>
        <v>0.78949101429546453</v>
      </c>
      <c r="AS37" s="157">
        <f t="shared" si="30"/>
        <v>0.85577312393822647</v>
      </c>
      <c r="AT37" s="157">
        <f t="shared" si="31"/>
        <v>0.5392227587309858</v>
      </c>
      <c r="AU37" s="157">
        <f t="shared" si="32"/>
        <v>0.66185996306935324</v>
      </c>
      <c r="AV37" s="157">
        <f t="shared" si="33"/>
        <v>0.66577682346880351</v>
      </c>
      <c r="AW37" s="157">
        <f t="shared" si="34"/>
        <v>0.70495682983619656</v>
      </c>
      <c r="AX37" s="157">
        <f t="shared" si="35"/>
        <v>10</v>
      </c>
      <c r="AY37" s="157">
        <f t="shared" si="27"/>
        <v>10</v>
      </c>
      <c r="AZ37" s="52">
        <f t="shared" si="24"/>
        <v>0</v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19"/>
      <c r="Q38" s="52" t="str">
        <f t="shared" si="25"/>
        <v/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168577.83999999991</v>
      </c>
      <c r="AH38" s="119"/>
      <c r="AI38" s="52" t="str">
        <f t="shared" si="26"/>
        <v/>
      </c>
      <c r="AK38" s="125">
        <f t="shared" si="23"/>
        <v>0.50547976786025839</v>
      </c>
      <c r="AL38" s="157">
        <f t="shared" si="23"/>
        <v>0.61364183688748253</v>
      </c>
      <c r="AM38" s="157">
        <f t="shared" si="23"/>
        <v>0.99143989040046498</v>
      </c>
      <c r="AN38" s="157">
        <f t="shared" si="23"/>
        <v>0.79860824444016809</v>
      </c>
      <c r="AO38" s="157">
        <f t="shared" si="23"/>
        <v>0.61462071336796531</v>
      </c>
      <c r="AP38" s="157">
        <f t="shared" si="23"/>
        <v>0.7179397354111039</v>
      </c>
      <c r="AQ38" s="157">
        <f t="shared" si="28"/>
        <v>0.76149967195295487</v>
      </c>
      <c r="AR38" s="157">
        <f t="shared" si="29"/>
        <v>0.82067211196453671</v>
      </c>
      <c r="AS38" s="157">
        <f t="shared" si="30"/>
        <v>0.76712936250314256</v>
      </c>
      <c r="AT38" s="157">
        <f t="shared" si="31"/>
        <v>0.61919728263479246</v>
      </c>
      <c r="AU38" s="157">
        <f t="shared" si="32"/>
        <v>0.63990474451207224</v>
      </c>
      <c r="AV38" s="157">
        <f t="shared" si="33"/>
        <v>0.62152586797883858</v>
      </c>
      <c r="AW38" s="157">
        <f t="shared" si="34"/>
        <v>0.67466486882317089</v>
      </c>
      <c r="AX38" s="157">
        <f t="shared" si="35"/>
        <v>10</v>
      </c>
      <c r="AY38" s="157" t="str">
        <f t="shared" si="27"/>
        <v/>
      </c>
      <c r="AZ38" s="52" t="str">
        <f t="shared" si="24"/>
        <v/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19"/>
      <c r="Q39" s="52" t="str">
        <f t="shared" si="25"/>
        <v/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185077.00999999983</v>
      </c>
      <c r="AH39" s="119"/>
      <c r="AI39" s="52" t="str">
        <f t="shared" si="26"/>
        <v/>
      </c>
      <c r="AK39" s="125">
        <f t="shared" si="23"/>
        <v>0.59655396247491954</v>
      </c>
      <c r="AL39" s="157">
        <f t="shared" si="23"/>
        <v>0.7101543245465749</v>
      </c>
      <c r="AM39" s="157">
        <f t="shared" ref="AM39:AP41" si="36">IF(V39="","",(V39/D39)*10)</f>
        <v>0.82659295097689434</v>
      </c>
      <c r="AN39" s="157">
        <f t="shared" si="36"/>
        <v>0.75542927217629385</v>
      </c>
      <c r="AO39" s="157">
        <f t="shared" si="36"/>
        <v>0.66232957299169615</v>
      </c>
      <c r="AP39" s="157">
        <f t="shared" si="36"/>
        <v>0.69529221532504837</v>
      </c>
      <c r="AQ39" s="157">
        <f t="shared" si="28"/>
        <v>0.70882922115899427</v>
      </c>
      <c r="AR39" s="157">
        <f t="shared" si="29"/>
        <v>0.81643127472411259</v>
      </c>
      <c r="AS39" s="157">
        <f t="shared" si="30"/>
        <v>0.6555002561116402</v>
      </c>
      <c r="AT39" s="157">
        <f t="shared" si="31"/>
        <v>0.68927659143619546</v>
      </c>
      <c r="AU39" s="157">
        <f t="shared" si="32"/>
        <v>0.64689754420867462</v>
      </c>
      <c r="AV39" s="157">
        <f t="shared" si="33"/>
        <v>0.72799787288130147</v>
      </c>
      <c r="AW39" s="157">
        <f t="shared" si="34"/>
        <v>0.75472082130583984</v>
      </c>
      <c r="AX39" s="157">
        <f t="shared" si="35"/>
        <v>10</v>
      </c>
      <c r="AY39" s="157" t="str">
        <f t="shared" si="27"/>
        <v/>
      </c>
      <c r="AZ39" s="52" t="str">
        <f t="shared" si="24"/>
        <v/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19"/>
      <c r="Q40" s="52" t="str">
        <f t="shared" si="25"/>
        <v/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191789.1699999999</v>
      </c>
      <c r="AH40" s="119"/>
      <c r="AI40" s="52" t="str">
        <f t="shared" si="26"/>
        <v/>
      </c>
      <c r="AK40" s="125">
        <f t="shared" si="23"/>
        <v>0.56128924309160388</v>
      </c>
      <c r="AL40" s="157">
        <f t="shared" si="23"/>
        <v>0.49567972006947647</v>
      </c>
      <c r="AM40" s="157">
        <f t="shared" si="36"/>
        <v>0.9790091257525988</v>
      </c>
      <c r="AN40" s="157">
        <f t="shared" si="36"/>
        <v>0.61228139027468687</v>
      </c>
      <c r="AO40" s="157">
        <f t="shared" si="36"/>
        <v>0.5822210241113337</v>
      </c>
      <c r="AP40" s="157">
        <f t="shared" si="36"/>
        <v>0.62664828118918259</v>
      </c>
      <c r="AQ40" s="157">
        <f t="shared" si="28"/>
        <v>0.67665809142176681</v>
      </c>
      <c r="AR40" s="157">
        <f t="shared" si="29"/>
        <v>0.91161704676855315</v>
      </c>
      <c r="AS40" s="157">
        <f t="shared" si="30"/>
        <v>0.66978639445387611</v>
      </c>
      <c r="AT40" s="157">
        <f t="shared" si="31"/>
        <v>0.69632467581771174</v>
      </c>
      <c r="AU40" s="157">
        <f t="shared" si="32"/>
        <v>0.56670328216974419</v>
      </c>
      <c r="AV40" s="157">
        <f t="shared" si="33"/>
        <v>0.70671261274209851</v>
      </c>
      <c r="AW40" s="157">
        <f t="shared" si="34"/>
        <v>0.65801204114882317</v>
      </c>
      <c r="AX40" s="157">
        <f t="shared" si="35"/>
        <v>10</v>
      </c>
      <c r="AY40" s="157" t="str">
        <f t="shared" si="27"/>
        <v/>
      </c>
      <c r="AZ40" s="52" t="str">
        <f t="shared" si="24"/>
        <v/>
      </c>
      <c r="BB40" s="105"/>
      <c r="BC40" s="105"/>
    </row>
    <row r="41" spans="1:55" ht="20.100000000000001" customHeight="1" thickBot="1" x14ac:dyDescent="0.3">
      <c r="A41" s="35" t="str">
        <f>A19</f>
        <v>jan-set</v>
      </c>
      <c r="B41" s="167">
        <f>SUM(B29:B37)</f>
        <v>1342372.7699999998</v>
      </c>
      <c r="C41" s="168">
        <f t="shared" ref="C41:P41" si="37">SUM(C29:C37)</f>
        <v>1208125.7599999998</v>
      </c>
      <c r="D41" s="168">
        <f t="shared" si="37"/>
        <v>1012364.5599999998</v>
      </c>
      <c r="E41" s="168">
        <f t="shared" si="37"/>
        <v>1109965.74</v>
      </c>
      <c r="F41" s="168">
        <f t="shared" si="37"/>
        <v>1711417.27</v>
      </c>
      <c r="G41" s="168">
        <f t="shared" si="37"/>
        <v>1742031.78</v>
      </c>
      <c r="H41" s="168">
        <f t="shared" si="37"/>
        <v>1342140.5199999996</v>
      </c>
      <c r="I41" s="168">
        <f t="shared" si="37"/>
        <v>1697653.9599999997</v>
      </c>
      <c r="J41" s="168">
        <f t="shared" si="37"/>
        <v>1286798.5900000003</v>
      </c>
      <c r="K41" s="168">
        <f t="shared" si="37"/>
        <v>2194069.21</v>
      </c>
      <c r="L41" s="168">
        <f t="shared" si="37"/>
        <v>2047039.0399999998</v>
      </c>
      <c r="M41" s="168">
        <f t="shared" si="37"/>
        <v>2287850.6700000004</v>
      </c>
      <c r="N41" s="168">
        <f t="shared" si="37"/>
        <v>2136193.2999999993</v>
      </c>
      <c r="O41" s="168">
        <f t="shared" si="37"/>
        <v>2344996.8500000006</v>
      </c>
      <c r="P41" s="169">
        <f t="shared" si="37"/>
        <v>1579617.5900000003</v>
      </c>
      <c r="Q41" s="61">
        <f t="shared" si="25"/>
        <v>-0.32638818256834762</v>
      </c>
      <c r="S41" s="109"/>
      <c r="T41" s="167">
        <f>SUM(T29:T37)</f>
        <v>62618.463000000003</v>
      </c>
      <c r="U41" s="168">
        <f t="shared" ref="U41:AH41" si="38">SUM(U29:U37)</f>
        <v>56150.332000000002</v>
      </c>
      <c r="V41" s="168">
        <f t="shared" si="38"/>
        <v>59701.459999999992</v>
      </c>
      <c r="W41" s="168">
        <f t="shared" si="38"/>
        <v>87255.774999999994</v>
      </c>
      <c r="X41" s="168">
        <f t="shared" si="38"/>
        <v>86115.770999999993</v>
      </c>
      <c r="Y41" s="168">
        <f t="shared" si="38"/>
        <v>87389.104000000021</v>
      </c>
      <c r="Z41" s="168">
        <f t="shared" si="38"/>
        <v>76273.751999999993</v>
      </c>
      <c r="AA41" s="168">
        <f t="shared" si="38"/>
        <v>97285.506000000023</v>
      </c>
      <c r="AB41" s="168">
        <f t="shared" si="38"/>
        <v>105562.74900000001</v>
      </c>
      <c r="AC41" s="168">
        <f t="shared" si="38"/>
        <v>118584.78500000002</v>
      </c>
      <c r="AD41" s="168">
        <f t="shared" si="38"/>
        <v>121457.459</v>
      </c>
      <c r="AE41" s="168">
        <f t="shared" si="38"/>
        <v>123765.74999999997</v>
      </c>
      <c r="AF41" s="168">
        <f t="shared" si="38"/>
        <v>144683.033</v>
      </c>
      <c r="AG41" s="168">
        <f t="shared" si="38"/>
        <v>2344996.8500000006</v>
      </c>
      <c r="AH41" s="169">
        <f t="shared" si="38"/>
        <v>1579617.5900000003</v>
      </c>
      <c r="AI41" s="61">
        <f t="shared" si="26"/>
        <v>-0.32638818256834762</v>
      </c>
      <c r="AK41" s="172">
        <f t="shared" si="23"/>
        <v>0.4664759625599379</v>
      </c>
      <c r="AL41" s="173">
        <f t="shared" si="23"/>
        <v>0.46477224357835079</v>
      </c>
      <c r="AM41" s="173">
        <f t="shared" si="36"/>
        <v>0.58972293538209197</v>
      </c>
      <c r="AN41" s="173">
        <f t="shared" si="36"/>
        <v>0.78611232631378325</v>
      </c>
      <c r="AO41" s="173">
        <f t="shared" si="36"/>
        <v>0.50318395466466226</v>
      </c>
      <c r="AP41" s="173">
        <f t="shared" si="36"/>
        <v>0.50165045783493123</v>
      </c>
      <c r="AQ41" s="173">
        <f t="shared" si="28"/>
        <v>0.56829930147701679</v>
      </c>
      <c r="AR41" s="173">
        <f t="shared" si="29"/>
        <v>0.57305851658956475</v>
      </c>
      <c r="AS41" s="173">
        <f t="shared" si="30"/>
        <v>0.82035176149827749</v>
      </c>
      <c r="AT41" s="173">
        <f t="shared" si="31"/>
        <v>0.54047878006546579</v>
      </c>
      <c r="AU41" s="173">
        <f t="shared" si="32"/>
        <v>0.59333240171130308</v>
      </c>
      <c r="AV41" s="173">
        <f t="shared" si="33"/>
        <v>0.54096952927439079</v>
      </c>
      <c r="AW41" s="173">
        <f t="shared" si="34"/>
        <v>0.6772937308622774</v>
      </c>
      <c r="AX41" s="173">
        <f t="shared" si="35"/>
        <v>10</v>
      </c>
      <c r="AY41" s="173">
        <f>IF(AH41="","",(AH41/P41)*10)</f>
        <v>10</v>
      </c>
      <c r="AZ41" s="61">
        <f t="shared" si="24"/>
        <v>0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O42" si="39">SUM(E29:E31)</f>
        <v>269354.83</v>
      </c>
      <c r="F42" s="154">
        <f t="shared" si="39"/>
        <v>518885.16000000003</v>
      </c>
      <c r="G42" s="154">
        <f t="shared" si="39"/>
        <v>534367.81999999983</v>
      </c>
      <c r="H42" s="154">
        <f t="shared" si="39"/>
        <v>446495.15</v>
      </c>
      <c r="I42" s="154">
        <f t="shared" si="39"/>
        <v>530104.43999999994</v>
      </c>
      <c r="J42" s="154">
        <f t="shared" si="39"/>
        <v>340089.82</v>
      </c>
      <c r="K42" s="154">
        <f t="shared" si="39"/>
        <v>649570.5</v>
      </c>
      <c r="L42" s="154">
        <f t="shared" si="39"/>
        <v>640253.84</v>
      </c>
      <c r="M42" s="154">
        <f t="shared" si="39"/>
        <v>817451.96000000066</v>
      </c>
      <c r="N42" s="154">
        <f t="shared" si="39"/>
        <v>652011.14</v>
      </c>
      <c r="O42" s="154">
        <f t="shared" si="39"/>
        <v>772932.67999999993</v>
      </c>
      <c r="P42" s="119">
        <f>IF(P31="","",SUM(P29:P31))</f>
        <v>542181.13000000012</v>
      </c>
      <c r="Q42" s="61">
        <f t="shared" si="25"/>
        <v>-0.29854029460883946</v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G42" si="40">SUM(W29:W31)</f>
        <v>22740.453000000001</v>
      </c>
      <c r="X42" s="154">
        <f t="shared" si="40"/>
        <v>26284.577999999994</v>
      </c>
      <c r="Y42" s="154">
        <f t="shared" si="40"/>
        <v>26114.18</v>
      </c>
      <c r="Z42" s="154">
        <f t="shared" si="40"/>
        <v>24267.392</v>
      </c>
      <c r="AA42" s="154">
        <f t="shared" si="40"/>
        <v>28921.351000000002</v>
      </c>
      <c r="AB42" s="154">
        <f t="shared" si="40"/>
        <v>27891.383000000002</v>
      </c>
      <c r="AC42" s="154">
        <f t="shared" si="40"/>
        <v>37417.438999999998</v>
      </c>
      <c r="AD42" s="154">
        <f t="shared" si="40"/>
        <v>39515.076000000001</v>
      </c>
      <c r="AE42" s="154">
        <f t="shared" si="40"/>
        <v>41893.952999999994</v>
      </c>
      <c r="AF42" s="154">
        <f t="shared" si="40"/>
        <v>42491.516000000003</v>
      </c>
      <c r="AG42" s="154">
        <f t="shared" si="40"/>
        <v>772932.67999999993</v>
      </c>
      <c r="AH42" s="119">
        <f>IF(AH31="","",SUM(AH29:AH31))</f>
        <v>542181.13000000012</v>
      </c>
      <c r="AI42" s="61">
        <f t="shared" si="26"/>
        <v>-0.29854029460883946</v>
      </c>
      <c r="AK42" s="124">
        <f t="shared" si="23"/>
        <v>0.44877401967325198</v>
      </c>
      <c r="AL42" s="156">
        <f t="shared" si="23"/>
        <v>0.43910336873301764</v>
      </c>
      <c r="AM42" s="156">
        <f t="shared" si="23"/>
        <v>0.50326831796508742</v>
      </c>
      <c r="AN42" s="156">
        <f t="shared" si="23"/>
        <v>0.84425636622146327</v>
      </c>
      <c r="AO42" s="156">
        <f t="shared" si="23"/>
        <v>0.50655867668290977</v>
      </c>
      <c r="AP42" s="156">
        <f t="shared" si="23"/>
        <v>0.48869297556129054</v>
      </c>
      <c r="AQ42" s="156">
        <f t="shared" si="28"/>
        <v>0.54350852411274786</v>
      </c>
      <c r="AR42" s="156">
        <f t="shared" si="29"/>
        <v>0.54557835810618771</v>
      </c>
      <c r="AS42" s="156">
        <f t="shared" si="30"/>
        <v>0.8201181382024314</v>
      </c>
      <c r="AT42" s="156">
        <f t="shared" si="23"/>
        <v>0.57603353292675696</v>
      </c>
      <c r="AU42" s="156">
        <f t="shared" si="23"/>
        <v>0.61717827416700854</v>
      </c>
      <c r="AV42" s="156">
        <f t="shared" si="23"/>
        <v>0.51249437336965908</v>
      </c>
      <c r="AW42" s="156">
        <f t="shared" si="23"/>
        <v>0.65169923323702728</v>
      </c>
      <c r="AX42" s="156">
        <f t="shared" si="23"/>
        <v>10</v>
      </c>
      <c r="AY42" s="156">
        <f>IF(AH42="","",(AH42/P42)*10)</f>
        <v>10</v>
      </c>
      <c r="AZ42" s="61">
        <f t="shared" si="24"/>
        <v>0</v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O43" si="41">SUM(E32:E34)</f>
        <v>409796.7099999999</v>
      </c>
      <c r="F43" s="154">
        <f t="shared" si="41"/>
        <v>510240.19999999995</v>
      </c>
      <c r="G43" s="154">
        <f t="shared" si="41"/>
        <v>581930.29000000015</v>
      </c>
      <c r="H43" s="154">
        <f t="shared" si="41"/>
        <v>437395.03</v>
      </c>
      <c r="I43" s="154">
        <f t="shared" si="41"/>
        <v>651460.00999999989</v>
      </c>
      <c r="J43" s="154">
        <f t="shared" si="41"/>
        <v>432659.41000000003</v>
      </c>
      <c r="K43" s="154">
        <f t="shared" si="41"/>
        <v>721335.31</v>
      </c>
      <c r="L43" s="154">
        <f t="shared" si="41"/>
        <v>641165.57999999984</v>
      </c>
      <c r="M43" s="154">
        <f t="shared" si="41"/>
        <v>786805.54999999993</v>
      </c>
      <c r="N43" s="154">
        <f t="shared" si="41"/>
        <v>732307.73</v>
      </c>
      <c r="O43" s="154">
        <f t="shared" si="41"/>
        <v>856045.70000000054</v>
      </c>
      <c r="P43" s="119">
        <f>IF(P34="","",SUM(P32:P34))</f>
        <v>525486.79</v>
      </c>
      <c r="Q43" s="52">
        <f t="shared" si="25"/>
        <v>-0.38614633541176635</v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G43" si="42">SUM(W32:W34)</f>
        <v>32307.84499999999</v>
      </c>
      <c r="X43" s="154">
        <f t="shared" si="42"/>
        <v>26348.47</v>
      </c>
      <c r="Y43" s="154">
        <f t="shared" si="42"/>
        <v>29735.684000000008</v>
      </c>
      <c r="Z43" s="154">
        <f t="shared" si="42"/>
        <v>25013.658999999996</v>
      </c>
      <c r="AA43" s="154">
        <f t="shared" si="42"/>
        <v>35963.210000000006</v>
      </c>
      <c r="AB43" s="154">
        <f t="shared" si="42"/>
        <v>36186.675000000003</v>
      </c>
      <c r="AC43" s="154">
        <f t="shared" si="42"/>
        <v>38844.275000000009</v>
      </c>
      <c r="AD43" s="154">
        <f t="shared" si="42"/>
        <v>36822.900999999991</v>
      </c>
      <c r="AE43" s="154">
        <f t="shared" si="42"/>
        <v>41213.95199999999</v>
      </c>
      <c r="AF43" s="154">
        <f t="shared" si="42"/>
        <v>49875.743999999992</v>
      </c>
      <c r="AG43" s="154">
        <f t="shared" si="42"/>
        <v>856045.70000000054</v>
      </c>
      <c r="AH43" s="119">
        <f>IF(AH34="","",SUM(AH32:AH34))</f>
        <v>525486.79</v>
      </c>
      <c r="AI43" s="52">
        <f t="shared" si="26"/>
        <v>-0.38614633541176635</v>
      </c>
      <c r="AK43" s="125">
        <f t="shared" si="23"/>
        <v>0.46037323310250017</v>
      </c>
      <c r="AL43" s="157">
        <f t="shared" si="23"/>
        <v>0.46637956582738782</v>
      </c>
      <c r="AM43" s="157">
        <f t="shared" si="23"/>
        <v>0.55956706087754671</v>
      </c>
      <c r="AN43" s="157">
        <f t="shared" si="23"/>
        <v>0.78838712492347729</v>
      </c>
      <c r="AO43" s="157">
        <f t="shared" si="23"/>
        <v>0.51639345547450011</v>
      </c>
      <c r="AP43" s="157">
        <f t="shared" si="23"/>
        <v>0.51098360939417675</v>
      </c>
      <c r="AQ43" s="157">
        <f t="shared" si="28"/>
        <v>0.57187798864564132</v>
      </c>
      <c r="AR43" s="157">
        <f t="shared" si="29"/>
        <v>0.55204017818376927</v>
      </c>
      <c r="AS43" s="157">
        <f t="shared" si="30"/>
        <v>0.83637785666097031</v>
      </c>
      <c r="AT43" s="157">
        <f t="shared" si="23"/>
        <v>0.53850510936446472</v>
      </c>
      <c r="AU43" s="157">
        <f t="shared" si="23"/>
        <v>0.57431188055977678</v>
      </c>
      <c r="AV43" s="157">
        <f t="shared" si="23"/>
        <v>0.5238136919598495</v>
      </c>
      <c r="AW43" s="157">
        <f t="shared" si="23"/>
        <v>0.68107630107905592</v>
      </c>
      <c r="AX43" s="157">
        <f t="shared" si="23"/>
        <v>10</v>
      </c>
      <c r="AY43" s="303">
        <f t="shared" ref="AY43:AY45" si="43">IF(AH43="","",(AH43/P43)*10)</f>
        <v>10</v>
      </c>
      <c r="AZ43" s="52">
        <f t="shared" si="24"/>
        <v>0</v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O44" si="44">SUM(E35:E37)</f>
        <v>430814.19999999995</v>
      </c>
      <c r="F44" s="154">
        <f t="shared" si="44"/>
        <v>682291.91</v>
      </c>
      <c r="G44" s="154">
        <f t="shared" si="44"/>
        <v>625733.66999999993</v>
      </c>
      <c r="H44" s="154">
        <f t="shared" si="44"/>
        <v>458250.33999999968</v>
      </c>
      <c r="I44" s="154">
        <f t="shared" si="44"/>
        <v>516089.50999999983</v>
      </c>
      <c r="J44" s="154">
        <f t="shared" si="44"/>
        <v>514049.36</v>
      </c>
      <c r="K44" s="154">
        <f t="shared" si="44"/>
        <v>823163.40000000037</v>
      </c>
      <c r="L44" s="154">
        <f t="shared" si="44"/>
        <v>765619.61999999988</v>
      </c>
      <c r="M44" s="154">
        <f t="shared" si="44"/>
        <v>683593.1599999998</v>
      </c>
      <c r="N44" s="154">
        <f t="shared" si="44"/>
        <v>751874.42999999959</v>
      </c>
      <c r="O44" s="154">
        <f t="shared" si="44"/>
        <v>716018.47000000044</v>
      </c>
      <c r="P44" s="119">
        <f>IF(P37="","",SUM(P35:P37))</f>
        <v>511949.67000000016</v>
      </c>
      <c r="Q44" s="52">
        <f t="shared" si="25"/>
        <v>-0.28500493848992492</v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G44" si="45">SUM(W35:W37)</f>
        <v>32207.47700000001</v>
      </c>
      <c r="X44" s="154">
        <f t="shared" si="45"/>
        <v>33482.723000000005</v>
      </c>
      <c r="Y44" s="154">
        <f t="shared" si="45"/>
        <v>31539.239999999998</v>
      </c>
      <c r="Z44" s="154">
        <f t="shared" si="45"/>
        <v>26992.701000000008</v>
      </c>
      <c r="AA44" s="154">
        <f t="shared" si="45"/>
        <v>32400.945000000014</v>
      </c>
      <c r="AB44" s="154">
        <f t="shared" si="45"/>
        <v>41484.690999999999</v>
      </c>
      <c r="AC44" s="154">
        <f t="shared" si="45"/>
        <v>42323.071000000004</v>
      </c>
      <c r="AD44" s="154">
        <f t="shared" si="45"/>
        <v>45119.482000000004</v>
      </c>
      <c r="AE44" s="154">
        <f t="shared" si="45"/>
        <v>40657.845000000001</v>
      </c>
      <c r="AF44" s="154">
        <f t="shared" si="45"/>
        <v>52315.772999999994</v>
      </c>
      <c r="AG44" s="154">
        <f t="shared" si="45"/>
        <v>716018.47000000044</v>
      </c>
      <c r="AH44" s="119">
        <f>IF(AH37="","",SUM(AH35:AH37))</f>
        <v>511949.67000000016</v>
      </c>
      <c r="AI44" s="52">
        <f t="shared" si="26"/>
        <v>-0.28500493848992492</v>
      </c>
      <c r="AK44" s="125">
        <f t="shared" si="23"/>
        <v>0.48514141421504259</v>
      </c>
      <c r="AL44" s="157">
        <f t="shared" si="23"/>
        <v>0.48250690351015585</v>
      </c>
      <c r="AM44" s="157">
        <f t="shared" si="23"/>
        <v>0.71563660131674345</v>
      </c>
      <c r="AN44" s="157">
        <f t="shared" si="23"/>
        <v>0.74759552958096576</v>
      </c>
      <c r="AO44" s="157">
        <f t="shared" si="23"/>
        <v>0.49073897124179594</v>
      </c>
      <c r="AP44" s="157">
        <f t="shared" si="23"/>
        <v>0.50403616605767754</v>
      </c>
      <c r="AQ44" s="157">
        <f t="shared" si="28"/>
        <v>0.58903831909868365</v>
      </c>
      <c r="AR44" s="157">
        <f t="shared" si="29"/>
        <v>0.62781638402222173</v>
      </c>
      <c r="AS44" s="157">
        <f t="shared" si="30"/>
        <v>0.80701765682579585</v>
      </c>
      <c r="AT44" s="157">
        <f t="shared" si="23"/>
        <v>0.5141515159687613</v>
      </c>
      <c r="AU44" s="157">
        <f t="shared" si="23"/>
        <v>0.58931982437963137</v>
      </c>
      <c r="AV44" s="157">
        <f t="shared" si="23"/>
        <v>0.59476670304893065</v>
      </c>
      <c r="AW44" s="157">
        <f t="shared" si="23"/>
        <v>0.69580465716861817</v>
      </c>
      <c r="AX44" s="157">
        <f t="shared" si="23"/>
        <v>10</v>
      </c>
      <c r="AY44" s="303">
        <f t="shared" si="43"/>
        <v>10</v>
      </c>
      <c r="AZ44" s="52">
        <f t="shared" si="24"/>
        <v>0</v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46">IF(E40="","",SUM(E38:E40))</f>
        <v>486327.5499999997</v>
      </c>
      <c r="F45" s="155">
        <f t="shared" si="46"/>
        <v>616193.31000000029</v>
      </c>
      <c r="G45" s="155">
        <f t="shared" si="46"/>
        <v>416040.10999999987</v>
      </c>
      <c r="H45" s="155">
        <f t="shared" si="46"/>
        <v>460019.91999999993</v>
      </c>
      <c r="I45" s="155">
        <f t="shared" si="46"/>
        <v>456723.05999999982</v>
      </c>
      <c r="J45" s="155">
        <f t="shared" si="46"/>
        <v>688395.02</v>
      </c>
      <c r="K45" s="155">
        <f t="shared" si="46"/>
        <v>739319.47000000044</v>
      </c>
      <c r="L45" s="155">
        <f t="shared" si="46"/>
        <v>696300.05</v>
      </c>
      <c r="M45" s="155">
        <f t="shared" si="46"/>
        <v>681072.12000000011</v>
      </c>
      <c r="N45" s="155">
        <f t="shared" si="46"/>
        <v>832667.84000000032</v>
      </c>
      <c r="O45" s="155">
        <f t="shared" si="46"/>
        <v>545444.01999999967</v>
      </c>
      <c r="P45" s="123" t="str">
        <f t="shared" si="46"/>
        <v/>
      </c>
      <c r="Q45" s="55" t="str">
        <f t="shared" si="25"/>
        <v/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47">IF(W40="","",SUM(W38:W40))</f>
        <v>34113.160000000003</v>
      </c>
      <c r="X45" s="155">
        <f t="shared" si="47"/>
        <v>38028.200000000004</v>
      </c>
      <c r="Y45" s="155">
        <f t="shared" si="47"/>
        <v>28182.603000000003</v>
      </c>
      <c r="Z45" s="155">
        <f t="shared" si="47"/>
        <v>32795.233999999997</v>
      </c>
      <c r="AA45" s="155">
        <f t="shared" si="47"/>
        <v>38893.22</v>
      </c>
      <c r="AB45" s="155">
        <f t="shared" si="47"/>
        <v>47841.637999999999</v>
      </c>
      <c r="AC45" s="155">
        <f t="shared" si="47"/>
        <v>49159.678</v>
      </c>
      <c r="AD45" s="155">
        <f t="shared" si="47"/>
        <v>42889.164000000004</v>
      </c>
      <c r="AE45" s="155">
        <f t="shared" si="47"/>
        <v>46697.127000000022</v>
      </c>
      <c r="AF45" s="155">
        <f t="shared" si="47"/>
        <v>57895.481999999989</v>
      </c>
      <c r="AG45" s="155">
        <f t="shared" si="47"/>
        <v>545444.01999999967</v>
      </c>
      <c r="AH45" s="123" t="str">
        <f t="shared" si="47"/>
        <v/>
      </c>
      <c r="AI45" s="55" t="str">
        <f t="shared" si="26"/>
        <v/>
      </c>
      <c r="AK45" s="126">
        <f t="shared" ref="AK45:AL45" si="48">(T45/B45)*10</f>
        <v>0.5513245039086454</v>
      </c>
      <c r="AL45" s="158">
        <f t="shared" si="48"/>
        <v>0.5781509475921669</v>
      </c>
      <c r="AM45" s="158">
        <f t="shared" ref="AM45:AX45" si="49">IF(V40="","",(V45/D45)*10)</f>
        <v>0.91372665805968378</v>
      </c>
      <c r="AN45" s="158">
        <f t="shared" si="49"/>
        <v>0.70144411929778661</v>
      </c>
      <c r="AO45" s="158">
        <f t="shared" si="49"/>
        <v>0.61714723907015456</v>
      </c>
      <c r="AP45" s="158">
        <f t="shared" si="49"/>
        <v>0.67740110442716717</v>
      </c>
      <c r="AQ45" s="158">
        <f t="shared" ref="AQ45" si="50">IF(Z40="","",(Z45/H45)*10)</f>
        <v>0.7129089975060211</v>
      </c>
      <c r="AR45" s="158">
        <f t="shared" ref="AR45" si="51">IF(AA40="","",(AA45/I45)*10)</f>
        <v>0.85157119064669118</v>
      </c>
      <c r="AS45" s="158">
        <f t="shared" ref="AS45" si="52">IF(AB40="","",(AB45/J45)*10)</f>
        <v>0.69497362139545982</v>
      </c>
      <c r="AT45" s="158">
        <f t="shared" si="49"/>
        <v>0.66493146731277042</v>
      </c>
      <c r="AU45" s="158">
        <f t="shared" si="49"/>
        <v>0.61595807726855689</v>
      </c>
      <c r="AV45" s="158">
        <f t="shared" si="49"/>
        <v>0.68564144132048765</v>
      </c>
      <c r="AW45" s="158">
        <f t="shared" si="49"/>
        <v>0.69530104585280927</v>
      </c>
      <c r="AX45" s="158">
        <f t="shared" si="49"/>
        <v>10</v>
      </c>
      <c r="AY45" s="304" t="str">
        <f t="shared" si="43"/>
        <v/>
      </c>
      <c r="AZ45" s="55" t="str">
        <f t="shared" si="24"/>
        <v/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Q46" s="119"/>
      <c r="AR46" s="119"/>
      <c r="BB46" s="105"/>
      <c r="BC46" s="105"/>
    </row>
    <row r="47" spans="1:55" ht="15.75" thickBot="1" x14ac:dyDescent="0.3">
      <c r="Q47" s="205" t="s">
        <v>1</v>
      </c>
      <c r="AI47" s="289">
        <v>1000</v>
      </c>
      <c r="AQ47" s="119"/>
      <c r="AR47" s="119"/>
      <c r="AZ47" s="289" t="s">
        <v>47</v>
      </c>
      <c r="BB47" s="105"/>
      <c r="BC47" s="105"/>
    </row>
    <row r="48" spans="1:55" ht="20.100000000000001" customHeight="1" x14ac:dyDescent="0.25">
      <c r="A48" s="346" t="s">
        <v>15</v>
      </c>
      <c r="B48" s="348" t="s">
        <v>71</v>
      </c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3"/>
      <c r="Q48" s="351" t="str">
        <f>Q26</f>
        <v>D       2024/2023</v>
      </c>
      <c r="S48" s="349" t="s">
        <v>3</v>
      </c>
      <c r="T48" s="341" t="s">
        <v>71</v>
      </c>
      <c r="U48" s="342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3"/>
      <c r="AI48" s="351" t="str">
        <f>Q48</f>
        <v>D       2024/2023</v>
      </c>
      <c r="AK48" s="341" t="s">
        <v>71</v>
      </c>
      <c r="AL48" s="342"/>
      <c r="AM48" s="342"/>
      <c r="AN48" s="342"/>
      <c r="AO48" s="342"/>
      <c r="AP48" s="342"/>
      <c r="AQ48" s="342"/>
      <c r="AR48" s="342"/>
      <c r="AS48" s="342"/>
      <c r="AT48" s="342"/>
      <c r="AU48" s="342"/>
      <c r="AV48" s="342"/>
      <c r="AW48" s="342"/>
      <c r="AX48" s="342"/>
      <c r="AY48" s="343"/>
      <c r="AZ48" s="351" t="str">
        <f>AI48</f>
        <v>D       2024/2023</v>
      </c>
      <c r="BB48" s="105"/>
      <c r="BC48" s="105"/>
    </row>
    <row r="49" spans="1:55" ht="20.100000000000001" customHeight="1" thickBot="1" x14ac:dyDescent="0.3">
      <c r="A49" s="347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52"/>
      <c r="S49" s="350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52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52"/>
      <c r="BB49" s="105"/>
      <c r="BC49" s="105"/>
    </row>
    <row r="50" spans="1:55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4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2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160.48000000000005</v>
      </c>
      <c r="O51" s="153">
        <v>206.79</v>
      </c>
      <c r="P51" s="119">
        <v>203.97000000000003</v>
      </c>
      <c r="Q51" s="61">
        <f>IF(P51="","",(P51-O51)/O51)</f>
        <v>-1.3637023066879273E-2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115.21900000000001</v>
      </c>
      <c r="AG51" s="153"/>
      <c r="AH51" s="112"/>
      <c r="AI51" s="61" t="str">
        <f>IF(AH51="","",(AH51-AG51)/AG51)</f>
        <v/>
      </c>
      <c r="AK51" s="124">
        <f t="shared" ref="AK51:AV66" si="53">(T51/B51)*10</f>
        <v>3.1291981528127626</v>
      </c>
      <c r="AL51" s="156">
        <f t="shared" si="53"/>
        <v>2.9131733604076775</v>
      </c>
      <c r="AM51" s="156">
        <f t="shared" si="53"/>
        <v>3.7092200734691394</v>
      </c>
      <c r="AN51" s="156">
        <f t="shared" si="53"/>
        <v>0.99862366924310941</v>
      </c>
      <c r="AO51" s="156">
        <f t="shared" si="53"/>
        <v>2.6979554419689982</v>
      </c>
      <c r="AP51" s="156">
        <f t="shared" si="53"/>
        <v>5.3501124558209252</v>
      </c>
      <c r="AQ51" s="156">
        <f t="shared" si="53"/>
        <v>6.6463000678886637</v>
      </c>
      <c r="AR51" s="156">
        <f t="shared" si="53"/>
        <v>6.0035529387879389</v>
      </c>
      <c r="AS51" s="156">
        <f t="shared" si="53"/>
        <v>6.99346012679346</v>
      </c>
      <c r="AT51" s="156">
        <f t="shared" si="53"/>
        <v>33.427512473271541</v>
      </c>
      <c r="AU51" s="156">
        <f t="shared" si="53"/>
        <v>6.2628631014449567</v>
      </c>
      <c r="AV51" s="156">
        <f t="shared" si="53"/>
        <v>8.8695652173913047</v>
      </c>
      <c r="AW51" s="156">
        <f t="shared" ref="AW51:AW60" si="54">(AF51/N51)*10</f>
        <v>7.1796485543369872</v>
      </c>
      <c r="AX51" s="156">
        <f t="shared" ref="AX51:AX60" si="55">(AG51/O51)*10</f>
        <v>0</v>
      </c>
      <c r="AY51" s="156">
        <f>(AH51/P51)*10</f>
        <v>0</v>
      </c>
      <c r="AZ51" s="61" t="e">
        <f t="shared" ref="AZ51:AZ67" si="56">IF(AY51="","",(AY51-AX51)/AX51)</f>
        <v>#DIV/0!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358.54999999999995</v>
      </c>
      <c r="O52" s="154">
        <v>568.1099999999999</v>
      </c>
      <c r="P52" s="119">
        <v>49.390000000000029</v>
      </c>
      <c r="Q52" s="52">
        <f t="shared" ref="Q52:Q67" si="57">IF(P52="","",(P52-O52)/O52)</f>
        <v>-0.91306261111404485</v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405.61699999999985</v>
      </c>
      <c r="AG52" s="154"/>
      <c r="AH52" s="119"/>
      <c r="AI52" s="52" t="str">
        <f t="shared" ref="AI52:AI67" si="58">IF(AH52="","",(AH52-AG52)/AG52)</f>
        <v/>
      </c>
      <c r="AK52" s="125">
        <f t="shared" si="53"/>
        <v>3.3315997633209804</v>
      </c>
      <c r="AL52" s="157">
        <f t="shared" si="53"/>
        <v>3.1895626242544735</v>
      </c>
      <c r="AM52" s="157">
        <f t="shared" si="53"/>
        <v>6.7820934169903389</v>
      </c>
      <c r="AN52" s="157">
        <f t="shared" si="53"/>
        <v>2.4992939330543926</v>
      </c>
      <c r="AO52" s="157">
        <f t="shared" si="53"/>
        <v>7.2508009153318067</v>
      </c>
      <c r="AP52" s="157">
        <f t="shared" si="53"/>
        <v>2.9823576583801121</v>
      </c>
      <c r="AQ52" s="157">
        <f t="shared" si="53"/>
        <v>9.3569594718503577</v>
      </c>
      <c r="AR52" s="157">
        <f t="shared" si="53"/>
        <v>4.8649578605805885</v>
      </c>
      <c r="AS52" s="157">
        <f t="shared" si="53"/>
        <v>7.3313812312526778</v>
      </c>
      <c r="AT52" s="157">
        <f t="shared" si="53"/>
        <v>5.4228821362799273</v>
      </c>
      <c r="AU52" s="157">
        <f t="shared" si="53"/>
        <v>37.576748738024108</v>
      </c>
      <c r="AV52" s="157">
        <f t="shared" si="53"/>
        <v>16.45358119190815</v>
      </c>
      <c r="AW52" s="157">
        <f t="shared" si="54"/>
        <v>11.312703946450979</v>
      </c>
      <c r="AX52" s="157">
        <f t="shared" si="55"/>
        <v>0</v>
      </c>
      <c r="AY52" s="303" t="str">
        <f>IF(AH52="","",(AH52/P52)*10)</f>
        <v/>
      </c>
      <c r="AZ52" s="52" t="str">
        <f t="shared" si="56"/>
        <v/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116.07999999999998</v>
      </c>
      <c r="P53" s="119">
        <v>156.97000000000008</v>
      </c>
      <c r="Q53" s="52">
        <f t="shared" si="57"/>
        <v>0.35225706409372937</v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/>
      <c r="AH53" s="119"/>
      <c r="AI53" s="52" t="str">
        <f t="shared" si="58"/>
        <v/>
      </c>
      <c r="AK53" s="125">
        <f t="shared" si="53"/>
        <v>4.2296696315120714</v>
      </c>
      <c r="AL53" s="157">
        <f t="shared" si="53"/>
        <v>5.1006261831949908</v>
      </c>
      <c r="AM53" s="157">
        <f t="shared" si="53"/>
        <v>10.416026871401151</v>
      </c>
      <c r="AN53" s="157">
        <f t="shared" si="53"/>
        <v>2.8028652138821637</v>
      </c>
      <c r="AO53" s="157">
        <f t="shared" si="53"/>
        <v>5.8612626656274349</v>
      </c>
      <c r="AP53" s="157">
        <f t="shared" si="53"/>
        <v>7.3980000000000024</v>
      </c>
      <c r="AQ53" s="157">
        <f t="shared" si="53"/>
        <v>9.0040946314831647</v>
      </c>
      <c r="AR53" s="157">
        <f t="shared" si="53"/>
        <v>19.889705882352938</v>
      </c>
      <c r="AS53" s="157">
        <f t="shared" si="53"/>
        <v>138.27556818181819</v>
      </c>
      <c r="AT53" s="157">
        <f t="shared" si="53"/>
        <v>19.512670045345423</v>
      </c>
      <c r="AU53" s="157">
        <f t="shared" si="53"/>
        <v>6.7463450292397624</v>
      </c>
      <c r="AV53" s="157">
        <f t="shared" si="53"/>
        <v>6.6250568838169945</v>
      </c>
      <c r="AW53" s="157">
        <f t="shared" si="54"/>
        <v>11.178492683904595</v>
      </c>
      <c r="AX53" s="157">
        <f t="shared" si="55"/>
        <v>0</v>
      </c>
      <c r="AY53" s="303" t="str">
        <f t="shared" ref="AY53:AY63" si="59">IF(AH53="","",(AH53/P53)*10)</f>
        <v/>
      </c>
      <c r="AZ53" s="52" t="str">
        <f t="shared" si="56"/>
        <v/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19">
        <v>18.09</v>
      </c>
      <c r="Q54" s="52">
        <f t="shared" si="57"/>
        <v>-0.92932765558463881</v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/>
      <c r="AH54" s="119"/>
      <c r="AI54" s="52" t="str">
        <f t="shared" si="58"/>
        <v/>
      </c>
      <c r="AK54" s="125">
        <f t="shared" si="53"/>
        <v>1.9038025350233492</v>
      </c>
      <c r="AL54" s="157">
        <f t="shared" si="53"/>
        <v>4.6260259662736889</v>
      </c>
      <c r="AM54" s="157">
        <f t="shared" si="53"/>
        <v>9.4911463187325236</v>
      </c>
      <c r="AN54" s="157">
        <f t="shared" si="53"/>
        <v>3.5672735653376373</v>
      </c>
      <c r="AO54" s="157">
        <f t="shared" si="53"/>
        <v>7.1325062462307205</v>
      </c>
      <c r="AP54" s="157">
        <f t="shared" si="53"/>
        <v>7.2904232494636236</v>
      </c>
      <c r="AQ54" s="157">
        <f t="shared" si="53"/>
        <v>7.5840280409245917</v>
      </c>
      <c r="AR54" s="157">
        <f t="shared" si="53"/>
        <v>53.003853564547221</v>
      </c>
      <c r="AS54" s="157">
        <f t="shared" si="53"/>
        <v>12.177546983184966</v>
      </c>
      <c r="AT54" s="157">
        <f t="shared" si="53"/>
        <v>4.5491711885824735</v>
      </c>
      <c r="AU54" s="157">
        <f t="shared" si="53"/>
        <v>26.355844155844153</v>
      </c>
      <c r="AV54" s="157">
        <f t="shared" si="53"/>
        <v>8.7281782437745736</v>
      </c>
      <c r="AW54" s="157">
        <f t="shared" si="54"/>
        <v>20.173527236874541</v>
      </c>
      <c r="AX54" s="157">
        <f t="shared" si="55"/>
        <v>0</v>
      </c>
      <c r="AY54" s="303" t="str">
        <f t="shared" si="59"/>
        <v/>
      </c>
      <c r="AZ54" s="52" t="str">
        <f t="shared" ref="AZ54" si="60">IF(AY54="","",(AY54-AX54)/AX54)</f>
        <v/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19">
        <v>68.369999999999976</v>
      </c>
      <c r="Q55" s="52">
        <f t="shared" si="57"/>
        <v>-0.40010529086601748</v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/>
      <c r="AH55" s="119"/>
      <c r="AI55" s="52" t="str">
        <f t="shared" si="58"/>
        <v/>
      </c>
      <c r="AK55" s="125">
        <f t="shared" si="53"/>
        <v>3.1543472596195605</v>
      </c>
      <c r="AL55" s="157">
        <f t="shared" si="53"/>
        <v>1.9260439185345319</v>
      </c>
      <c r="AM55" s="157">
        <f t="shared" si="53"/>
        <v>3.7971232734448042</v>
      </c>
      <c r="AN55" s="157">
        <f t="shared" si="53"/>
        <v>23.995283018867926</v>
      </c>
      <c r="AO55" s="157">
        <f t="shared" si="53"/>
        <v>1.7330256785159459</v>
      </c>
      <c r="AP55" s="157">
        <f t="shared" si="53"/>
        <v>3.9895710350255804</v>
      </c>
      <c r="AQ55" s="157">
        <f t="shared" si="53"/>
        <v>5.7120565173511375</v>
      </c>
      <c r="AR55" s="157">
        <f t="shared" si="53"/>
        <v>34.870448772226915</v>
      </c>
      <c r="AS55" s="157">
        <f t="shared" si="53"/>
        <v>6.7623660346248968</v>
      </c>
      <c r="AT55" s="157">
        <f t="shared" si="53"/>
        <v>4.0124458616914946</v>
      </c>
      <c r="AU55" s="157">
        <f t="shared" si="53"/>
        <v>4.7523720056364498</v>
      </c>
      <c r="AV55" s="157">
        <f t="shared" si="53"/>
        <v>27.779323050247466</v>
      </c>
      <c r="AW55" s="157">
        <f t="shared" si="54"/>
        <v>6.6202848646110501</v>
      </c>
      <c r="AX55" s="157">
        <f t="shared" si="55"/>
        <v>0</v>
      </c>
      <c r="AY55" s="303" t="str">
        <f t="shared" si="59"/>
        <v/>
      </c>
      <c r="AZ55" s="52" t="str">
        <f t="shared" si="56"/>
        <v/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19">
        <v>203.94000000000011</v>
      </c>
      <c r="Q56" s="52">
        <f t="shared" si="57"/>
        <v>1.5371983080368252</v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/>
      <c r="AH56" s="119"/>
      <c r="AI56" s="52" t="str">
        <f t="shared" si="58"/>
        <v/>
      </c>
      <c r="AK56" s="125">
        <f t="shared" si="53"/>
        <v>5.7602919375071266</v>
      </c>
      <c r="AL56" s="157">
        <f t="shared" si="53"/>
        <v>3.9711647580728346</v>
      </c>
      <c r="AM56" s="157">
        <f t="shared" si="53"/>
        <v>1.8513680610365695</v>
      </c>
      <c r="AN56" s="157">
        <f t="shared" si="53"/>
        <v>5.3728956646968253</v>
      </c>
      <c r="AO56" s="157">
        <f t="shared" si="53"/>
        <v>28.036144578313255</v>
      </c>
      <c r="AP56" s="157">
        <f t="shared" si="53"/>
        <v>3.4592841163310957</v>
      </c>
      <c r="AQ56" s="157">
        <f t="shared" si="53"/>
        <v>1.1073569008946409</v>
      </c>
      <c r="AR56" s="157">
        <f t="shared" si="53"/>
        <v>8.3081407240744571</v>
      </c>
      <c r="AS56" s="157">
        <f t="shared" si="53"/>
        <v>6.629818967561727</v>
      </c>
      <c r="AT56" s="157">
        <f t="shared" si="53"/>
        <v>5.6594987322020671</v>
      </c>
      <c r="AU56" s="157">
        <f t="shared" si="53"/>
        <v>9.3004240657301924</v>
      </c>
      <c r="AV56" s="157">
        <f t="shared" si="53"/>
        <v>19.322552771262814</v>
      </c>
      <c r="AW56" s="157">
        <f t="shared" si="54"/>
        <v>20.461849890999698</v>
      </c>
      <c r="AX56" s="157">
        <f t="shared" si="55"/>
        <v>0</v>
      </c>
      <c r="AY56" s="303" t="str">
        <f t="shared" si="59"/>
        <v/>
      </c>
      <c r="AZ56" s="52" t="str">
        <f t="shared" si="56"/>
        <v/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19">
        <v>125.91999999999996</v>
      </c>
      <c r="Q57" s="52">
        <f t="shared" si="57"/>
        <v>0.1583111029344125</v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/>
      <c r="AH57" s="119"/>
      <c r="AI57" s="52" t="str">
        <f t="shared" si="58"/>
        <v/>
      </c>
      <c r="AK57" s="125">
        <f t="shared" si="53"/>
        <v>3.3602242744063329</v>
      </c>
      <c r="AL57" s="157">
        <f t="shared" si="53"/>
        <v>8.6770833333333339</v>
      </c>
      <c r="AM57" s="157">
        <f t="shared" si="53"/>
        <v>4.960264900662251</v>
      </c>
      <c r="AN57" s="157">
        <f t="shared" si="53"/>
        <v>2.6307775512751173</v>
      </c>
      <c r="AO57" s="157">
        <f t="shared" si="53"/>
        <v>9.8741942653923065</v>
      </c>
      <c r="AP57" s="157">
        <f t="shared" si="53"/>
        <v>2.636536180308422</v>
      </c>
      <c r="AQ57" s="157">
        <f t="shared" si="53"/>
        <v>7.8259795270031765</v>
      </c>
      <c r="AR57" s="157">
        <f t="shared" si="53"/>
        <v>9.4114328913700831</v>
      </c>
      <c r="AS57" s="157">
        <f t="shared" si="53"/>
        <v>16.453769559032718</v>
      </c>
      <c r="AT57" s="157">
        <f t="shared" si="53"/>
        <v>6.2131907913343545</v>
      </c>
      <c r="AU57" s="157">
        <f t="shared" si="53"/>
        <v>3.8524391510577165</v>
      </c>
      <c r="AV57" s="157">
        <f t="shared" si="53"/>
        <v>12.605851413543723</v>
      </c>
      <c r="AW57" s="157">
        <f t="shared" si="54"/>
        <v>4.0218045356022127</v>
      </c>
      <c r="AX57" s="157">
        <f t="shared" si="55"/>
        <v>0</v>
      </c>
      <c r="AY57" s="303" t="str">
        <f t="shared" si="59"/>
        <v/>
      </c>
      <c r="AZ57" s="52" t="str">
        <f t="shared" si="56"/>
        <v/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>
        <v>298.74999999999983</v>
      </c>
      <c r="Q58" s="52">
        <f t="shared" si="57"/>
        <v>50.597582037996538</v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/>
      <c r="AH58" s="119"/>
      <c r="AI58" s="52" t="str">
        <f t="shared" si="58"/>
        <v/>
      </c>
      <c r="AK58" s="125">
        <f t="shared" si="53"/>
        <v>3.3921512460613008</v>
      </c>
      <c r="AL58" s="157">
        <f t="shared" si="53"/>
        <v>6.9131578947368419</v>
      </c>
      <c r="AM58" s="157">
        <f t="shared" si="53"/>
        <v>2.1921112554836548</v>
      </c>
      <c r="AN58" s="157">
        <f t="shared" si="53"/>
        <v>4.2767812406052705</v>
      </c>
      <c r="AO58" s="157">
        <f t="shared" si="53"/>
        <v>5.0834222696549265</v>
      </c>
      <c r="AP58" s="157">
        <f t="shared" si="53"/>
        <v>1.8476054409619906</v>
      </c>
      <c r="AQ58" s="157">
        <f t="shared" si="53"/>
        <v>8.7185046907907306</v>
      </c>
      <c r="AR58" s="157">
        <f t="shared" si="53"/>
        <v>5.8071163445539478</v>
      </c>
      <c r="AS58" s="157">
        <f t="shared" si="53"/>
        <v>8.9845051326748013</v>
      </c>
      <c r="AT58" s="157">
        <f t="shared" si="53"/>
        <v>69.814432989690744</v>
      </c>
      <c r="AU58" s="157">
        <f t="shared" si="53"/>
        <v>10.103928299008389</v>
      </c>
      <c r="AV58" s="157">
        <f t="shared" si="53"/>
        <v>20.221516393442624</v>
      </c>
      <c r="AW58" s="157">
        <f t="shared" si="54"/>
        <v>8.7912929238017519</v>
      </c>
      <c r="AX58" s="157">
        <f t="shared" si="55"/>
        <v>0</v>
      </c>
      <c r="AY58" s="303" t="str">
        <f t="shared" si="59"/>
        <v/>
      </c>
      <c r="AZ58" s="52" t="str">
        <f t="shared" si="56"/>
        <v/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19">
        <v>290.15999999999968</v>
      </c>
      <c r="Q59" s="52">
        <f t="shared" si="57"/>
        <v>4.4229315867130747E-2</v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/>
      <c r="AH59" s="119"/>
      <c r="AI59" s="52" t="str">
        <f t="shared" si="58"/>
        <v/>
      </c>
      <c r="AK59" s="125">
        <f t="shared" si="53"/>
        <v>3.485479379392654</v>
      </c>
      <c r="AL59" s="157">
        <f t="shared" si="53"/>
        <v>6.9185880029622302</v>
      </c>
      <c r="AM59" s="157">
        <f t="shared" si="53"/>
        <v>4.9439296745070092</v>
      </c>
      <c r="AN59" s="157">
        <f t="shared" si="53"/>
        <v>7.6914176006641757</v>
      </c>
      <c r="AO59" s="157">
        <f t="shared" si="53"/>
        <v>5.3903434761308588</v>
      </c>
      <c r="AP59" s="157">
        <f t="shared" si="53"/>
        <v>3.7363160493827152</v>
      </c>
      <c r="AQ59" s="157">
        <f t="shared" si="53"/>
        <v>4.120262469073829</v>
      </c>
      <c r="AR59" s="157">
        <f t="shared" si="53"/>
        <v>59.42471042471044</v>
      </c>
      <c r="AS59" s="157">
        <f t="shared" si="53"/>
        <v>4.9669479359966386</v>
      </c>
      <c r="AT59" s="157">
        <f t="shared" si="53"/>
        <v>27.640099626400993</v>
      </c>
      <c r="AU59" s="157">
        <f t="shared" si="53"/>
        <v>6.7018416206261495</v>
      </c>
      <c r="AV59" s="157">
        <f t="shared" si="53"/>
        <v>7.1731258207829196</v>
      </c>
      <c r="AW59" s="157">
        <f t="shared" si="54"/>
        <v>7.449803173376484</v>
      </c>
      <c r="AX59" s="157">
        <f t="shared" si="55"/>
        <v>0</v>
      </c>
      <c r="AY59" s="303" t="str">
        <f t="shared" si="59"/>
        <v/>
      </c>
      <c r="AZ59" s="52" t="str">
        <f t="shared" si="56"/>
        <v/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50.900000000000013</v>
      </c>
      <c r="P60" s="119"/>
      <c r="Q60" s="52" t="str">
        <f t="shared" si="57"/>
        <v/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/>
      <c r="AH60" s="119"/>
      <c r="AI60" s="52" t="str">
        <f t="shared" si="58"/>
        <v/>
      </c>
      <c r="AK60" s="125">
        <f t="shared" si="53"/>
        <v>3.3624543037554004</v>
      </c>
      <c r="AL60" s="157">
        <f t="shared" si="53"/>
        <v>4.4061213059664608</v>
      </c>
      <c r="AM60" s="157">
        <f t="shared" si="53"/>
        <v>6.4000000000000012</v>
      </c>
      <c r="AN60" s="157">
        <f t="shared" si="53"/>
        <v>5.0130958354239841</v>
      </c>
      <c r="AO60" s="157">
        <f t="shared" si="53"/>
        <v>3.816247463255642</v>
      </c>
      <c r="AP60" s="157">
        <f t="shared" si="53"/>
        <v>1.6204049315688276</v>
      </c>
      <c r="AQ60" s="157">
        <f t="shared" si="53"/>
        <v>9.7914274268927759</v>
      </c>
      <c r="AR60" s="157">
        <f t="shared" si="53"/>
        <v>28.659259259259258</v>
      </c>
      <c r="AS60" s="157">
        <f t="shared" si="53"/>
        <v>1.8691097325500186</v>
      </c>
      <c r="AT60" s="157">
        <f t="shared" si="53"/>
        <v>7.1277105473309144</v>
      </c>
      <c r="AU60" s="157">
        <f t="shared" si="53"/>
        <v>7.5646994134897314</v>
      </c>
      <c r="AV60" s="157">
        <f t="shared" si="53"/>
        <v>9.2515420676042428</v>
      </c>
      <c r="AW60" s="157">
        <f t="shared" si="54"/>
        <v>19.24436407474381</v>
      </c>
      <c r="AX60" s="157">
        <f t="shared" si="55"/>
        <v>0</v>
      </c>
      <c r="AY60" s="303" t="str">
        <f t="shared" si="59"/>
        <v/>
      </c>
      <c r="AZ60" s="52" t="str">
        <f t="shared" si="56"/>
        <v/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19"/>
      <c r="Q61" s="52" t="str">
        <f t="shared" si="57"/>
        <v/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/>
      <c r="AH61" s="119"/>
      <c r="AI61" s="52" t="str">
        <f t="shared" si="58"/>
        <v/>
      </c>
      <c r="AK61" s="125">
        <f t="shared" si="53"/>
        <v>4.6122054560321102</v>
      </c>
      <c r="AL61" s="157">
        <f t="shared" si="53"/>
        <v>2.7942440348298092</v>
      </c>
      <c r="AM61" s="157">
        <f t="shared" ref="AM61:AV63" si="61">IF(V61="","",(V61/D61)*10)</f>
        <v>5.6581284655773123</v>
      </c>
      <c r="AN61" s="157">
        <f t="shared" si="61"/>
        <v>6.3913902053712492</v>
      </c>
      <c r="AO61" s="157">
        <f t="shared" si="61"/>
        <v>6.9560857538035954</v>
      </c>
      <c r="AP61" s="157">
        <f t="shared" si="61"/>
        <v>7.400561051232839</v>
      </c>
      <c r="AQ61" s="157">
        <f t="shared" si="61"/>
        <v>6.129211918685602</v>
      </c>
      <c r="AR61" s="157">
        <f t="shared" si="61"/>
        <v>3.0930048533445875</v>
      </c>
      <c r="AS61" s="157">
        <f t="shared" si="61"/>
        <v>6.8194817892935706</v>
      </c>
      <c r="AT61" s="157">
        <f t="shared" si="61"/>
        <v>16.76100738167608</v>
      </c>
      <c r="AU61" s="157">
        <f t="shared" si="61"/>
        <v>10.166459008223278</v>
      </c>
      <c r="AV61" s="157">
        <f t="shared" si="61"/>
        <v>6.4409689639592713</v>
      </c>
      <c r="AW61" s="157">
        <f t="shared" ref="AW61:AW63" si="62">IF(AF61="","",(AF61/N61)*10)</f>
        <v>30.569509216078167</v>
      </c>
      <c r="AX61" s="157" t="str">
        <f t="shared" ref="AX61:AX63" si="63">IF(AG61="","",(AG61/O61)*10)</f>
        <v/>
      </c>
      <c r="AY61" s="303" t="str">
        <f t="shared" si="59"/>
        <v/>
      </c>
      <c r="AZ61" s="52" t="str">
        <f t="shared" si="56"/>
        <v/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19"/>
      <c r="Q62" s="52" t="str">
        <f t="shared" si="57"/>
        <v/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/>
      <c r="AH62" s="119"/>
      <c r="AI62" s="52" t="str">
        <f t="shared" si="58"/>
        <v/>
      </c>
      <c r="AK62" s="125">
        <f t="shared" si="53"/>
        <v>3.2621192621192625</v>
      </c>
      <c r="AL62" s="157">
        <f t="shared" si="53"/>
        <v>3.8014623172103477</v>
      </c>
      <c r="AM62" s="157">
        <f t="shared" si="61"/>
        <v>2.0859264497878356</v>
      </c>
      <c r="AN62" s="157">
        <f t="shared" si="61"/>
        <v>7.1192005064664921</v>
      </c>
      <c r="AO62" s="157">
        <f t="shared" si="61"/>
        <v>7.7881030701754375</v>
      </c>
      <c r="AP62" s="157">
        <f t="shared" si="61"/>
        <v>4.5561525545694419</v>
      </c>
      <c r="AQ62" s="157">
        <f t="shared" si="61"/>
        <v>8.2780834479596539</v>
      </c>
      <c r="AR62" s="157">
        <f t="shared" si="61"/>
        <v>7.588015331401329</v>
      </c>
      <c r="AS62" s="157">
        <f t="shared" si="61"/>
        <v>7.0216712898751732</v>
      </c>
      <c r="AT62" s="157">
        <f t="shared" si="61"/>
        <v>6.3237308868501527</v>
      </c>
      <c r="AU62" s="157">
        <f t="shared" si="61"/>
        <v>5.4186705362078502</v>
      </c>
      <c r="AV62" s="157">
        <f t="shared" si="61"/>
        <v>12.885010555946518</v>
      </c>
      <c r="AW62" s="157">
        <f t="shared" si="62"/>
        <v>66.553839164016367</v>
      </c>
      <c r="AX62" s="157" t="str">
        <f t="shared" si="63"/>
        <v/>
      </c>
      <c r="AY62" s="303" t="str">
        <f t="shared" si="59"/>
        <v/>
      </c>
      <c r="AZ62" s="52" t="str">
        <f t="shared" si="56"/>
        <v/>
      </c>
      <c r="BB62" s="105"/>
      <c r="BC62" s="105"/>
    </row>
    <row r="63" spans="1:55" ht="20.100000000000001" customHeight="1" thickBot="1" x14ac:dyDescent="0.3">
      <c r="A63" s="35" t="str">
        <f>A19</f>
        <v>jan-set</v>
      </c>
      <c r="B63" s="167">
        <f>SUM(B51:B59)</f>
        <v>2275.0700000000002</v>
      </c>
      <c r="C63" s="168">
        <f t="shared" ref="C63:P63" si="64">SUM(C51:C59)</f>
        <v>1969.1200000000001</v>
      </c>
      <c r="D63" s="168">
        <f t="shared" si="64"/>
        <v>2774.8799999999997</v>
      </c>
      <c r="E63" s="168">
        <f t="shared" si="64"/>
        <v>2850.8199999999993</v>
      </c>
      <c r="F63" s="168">
        <f t="shared" si="64"/>
        <v>2265.5099999999998</v>
      </c>
      <c r="G63" s="168">
        <f t="shared" si="64"/>
        <v>2207.2200000000003</v>
      </c>
      <c r="H63" s="168">
        <f t="shared" si="64"/>
        <v>2020</v>
      </c>
      <c r="I63" s="168">
        <f t="shared" si="64"/>
        <v>1144.6400000000001</v>
      </c>
      <c r="J63" s="168">
        <f t="shared" si="64"/>
        <v>1485.2800000000002</v>
      </c>
      <c r="K63" s="168">
        <f t="shared" si="64"/>
        <v>1431.0199999999998</v>
      </c>
      <c r="L63" s="168">
        <f t="shared" si="64"/>
        <v>1309.92</v>
      </c>
      <c r="M63" s="168">
        <f t="shared" si="64"/>
        <v>1507.81</v>
      </c>
      <c r="N63" s="168">
        <f t="shared" si="64"/>
        <v>2283.4300000000003</v>
      </c>
      <c r="O63" s="168">
        <f t="shared" si="64"/>
        <v>1733.67</v>
      </c>
      <c r="P63" s="169">
        <f t="shared" si="64"/>
        <v>1415.5599999999997</v>
      </c>
      <c r="Q63" s="61">
        <f t="shared" si="57"/>
        <v>-0.18348936072032182</v>
      </c>
      <c r="S63" s="109"/>
      <c r="T63" s="167">
        <f>SUM(T51:T59)</f>
        <v>726.03100000000006</v>
      </c>
      <c r="U63" s="168">
        <f t="shared" ref="U63:AH63" si="65">SUM(U51:U59)</f>
        <v>939.87799999999993</v>
      </c>
      <c r="V63" s="168">
        <f t="shared" si="65"/>
        <v>882.9380000000001</v>
      </c>
      <c r="W63" s="168">
        <f t="shared" si="65"/>
        <v>802.8889999999999</v>
      </c>
      <c r="X63" s="168">
        <f t="shared" si="65"/>
        <v>830.79099999999994</v>
      </c>
      <c r="Y63" s="168">
        <f t="shared" si="65"/>
        <v>794.63099999999986</v>
      </c>
      <c r="Z63" s="168">
        <f t="shared" si="65"/>
        <v>909.97399999999993</v>
      </c>
      <c r="AA63" s="168">
        <f t="shared" si="65"/>
        <v>879.66199999999992</v>
      </c>
      <c r="AB63" s="168">
        <f t="shared" si="65"/>
        <v>1084.5720000000001</v>
      </c>
      <c r="AC63" s="168">
        <f t="shared" si="65"/>
        <v>1051.4469999999999</v>
      </c>
      <c r="AD63" s="168">
        <f t="shared" si="65"/>
        <v>1420.2659999999998</v>
      </c>
      <c r="AE63" s="168">
        <f t="shared" si="65"/>
        <v>1976.3020000000008</v>
      </c>
      <c r="AF63" s="168">
        <f t="shared" si="65"/>
        <v>2024.1019999999999</v>
      </c>
      <c r="AG63" s="168">
        <f t="shared" si="65"/>
        <v>0</v>
      </c>
      <c r="AH63" s="169">
        <f t="shared" si="65"/>
        <v>0</v>
      </c>
      <c r="AI63" s="61" t="e">
        <f t="shared" si="58"/>
        <v>#DIV/0!</v>
      </c>
      <c r="AK63" s="172">
        <f t="shared" si="53"/>
        <v>3.1912468627338941</v>
      </c>
      <c r="AL63" s="173">
        <f t="shared" si="53"/>
        <v>4.7730864548630851</v>
      </c>
      <c r="AM63" s="173">
        <f t="shared" si="61"/>
        <v>3.1818961540679247</v>
      </c>
      <c r="AN63" s="173">
        <f t="shared" si="61"/>
        <v>2.8163440694256394</v>
      </c>
      <c r="AO63" s="173">
        <f t="shared" si="61"/>
        <v>3.6671257244505648</v>
      </c>
      <c r="AP63" s="173">
        <f t="shared" si="61"/>
        <v>3.6001440726343539</v>
      </c>
      <c r="AQ63" s="173">
        <f t="shared" si="61"/>
        <v>4.5048217821782179</v>
      </c>
      <c r="AR63" s="173">
        <f t="shared" si="61"/>
        <v>7.685053816046965</v>
      </c>
      <c r="AS63" s="173">
        <f t="shared" si="61"/>
        <v>7.3021383173543031</v>
      </c>
      <c r="AT63" s="173">
        <f t="shared" si="61"/>
        <v>7.3475353244538866</v>
      </c>
      <c r="AU63" s="173">
        <f t="shared" si="61"/>
        <v>10.842387321363134</v>
      </c>
      <c r="AV63" s="173">
        <f t="shared" si="61"/>
        <v>13.107102353744843</v>
      </c>
      <c r="AW63" s="173">
        <f t="shared" si="62"/>
        <v>8.864305014824188</v>
      </c>
      <c r="AX63" s="173">
        <f t="shared" si="63"/>
        <v>0</v>
      </c>
      <c r="AY63" s="173">
        <f t="shared" si="59"/>
        <v>0</v>
      </c>
      <c r="AZ63" s="61" t="e">
        <f t="shared" si="56"/>
        <v>#DIV/0!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66">SUM(E51:E53)</f>
        <v>1578.6399999999999</v>
      </c>
      <c r="F64" s="154">
        <f t="shared" si="66"/>
        <v>623.19000000000005</v>
      </c>
      <c r="G64" s="154">
        <f t="shared" si="66"/>
        <v>256.62</v>
      </c>
      <c r="H64" s="154">
        <f t="shared" si="66"/>
        <v>278.10999999999996</v>
      </c>
      <c r="I64" s="154">
        <f t="shared" si="66"/>
        <v>682.05000000000007</v>
      </c>
      <c r="J64" s="154">
        <f t="shared" si="66"/>
        <v>363.4</v>
      </c>
      <c r="K64" s="154">
        <f t="shared" si="66"/>
        <v>324.84000000000003</v>
      </c>
      <c r="L64" s="154">
        <f t="shared" si="66"/>
        <v>666.59</v>
      </c>
      <c r="M64" s="154">
        <f t="shared" si="66"/>
        <v>423.11999999999995</v>
      </c>
      <c r="N64" s="154">
        <f t="shared" si="66"/>
        <v>618.80999999999995</v>
      </c>
      <c r="O64" s="154">
        <f t="shared" si="66"/>
        <v>890.97999999999979</v>
      </c>
      <c r="P64" s="154">
        <f>IF(P53="","",SUM(P51:P53))</f>
        <v>410.33000000000015</v>
      </c>
      <c r="Q64" s="61">
        <f t="shared" si="57"/>
        <v>-0.53946216525623447</v>
      </c>
      <c r="S64" s="108" t="s">
        <v>85</v>
      </c>
      <c r="T64" s="19">
        <f>SUM(T51:T53)</f>
        <v>176.74100000000001</v>
      </c>
      <c r="U64" s="154">
        <f t="shared" ref="U64:AG64" si="67">SUM(U51:U53)</f>
        <v>391.447</v>
      </c>
      <c r="V64" s="154">
        <f t="shared" si="67"/>
        <v>211.98399999999998</v>
      </c>
      <c r="W64" s="154">
        <f t="shared" si="67"/>
        <v>232.916</v>
      </c>
      <c r="X64" s="154">
        <f t="shared" si="67"/>
        <v>266.57599999999996</v>
      </c>
      <c r="Y64" s="154">
        <f t="shared" si="67"/>
        <v>129.57999999999998</v>
      </c>
      <c r="Z64" s="154">
        <f t="shared" si="67"/>
        <v>229.95</v>
      </c>
      <c r="AA64" s="154">
        <f t="shared" si="67"/>
        <v>393.07100000000003</v>
      </c>
      <c r="AB64" s="154">
        <f t="shared" si="67"/>
        <v>307.45100000000002</v>
      </c>
      <c r="AC64" s="154">
        <f t="shared" si="67"/>
        <v>425.43199999999996</v>
      </c>
      <c r="AD64" s="154">
        <f t="shared" si="67"/>
        <v>1032.018</v>
      </c>
      <c r="AE64" s="154">
        <f t="shared" si="67"/>
        <v>380.52600000000007</v>
      </c>
      <c r="AF64" s="154">
        <f t="shared" si="67"/>
        <v>632.37499999999989</v>
      </c>
      <c r="AG64" s="154">
        <f t="shared" si="67"/>
        <v>0</v>
      </c>
      <c r="AH64" s="154">
        <f>IF(P64="","",SUM(AH51:AH53))</f>
        <v>0</v>
      </c>
      <c r="AI64" s="61" t="e">
        <f t="shared" si="58"/>
        <v>#DIV/0!</v>
      </c>
      <c r="AK64" s="124">
        <f t="shared" si="53"/>
        <v>3.4598790204177519</v>
      </c>
      <c r="AL64" s="156">
        <f t="shared" si="53"/>
        <v>3.819777710555333</v>
      </c>
      <c r="AM64" s="156">
        <f t="shared" si="53"/>
        <v>4.7040653293094268</v>
      </c>
      <c r="AN64" s="156">
        <f t="shared" si="53"/>
        <v>1.4754218821263874</v>
      </c>
      <c r="AO64" s="156">
        <f t="shared" si="53"/>
        <v>4.2776039410131732</v>
      </c>
      <c r="AP64" s="156">
        <f t="shared" si="53"/>
        <v>5.0494895175746235</v>
      </c>
      <c r="AQ64" s="156">
        <f t="shared" si="53"/>
        <v>8.2683110999244906</v>
      </c>
      <c r="AR64" s="156">
        <f t="shared" si="53"/>
        <v>5.7630818854922659</v>
      </c>
      <c r="AS64" s="156">
        <f t="shared" si="53"/>
        <v>8.4604017611447464</v>
      </c>
      <c r="AT64" s="156">
        <f t="shared" si="53"/>
        <v>13.096662972540326</v>
      </c>
      <c r="AU64" s="156">
        <f t="shared" si="53"/>
        <v>15.482050435800117</v>
      </c>
      <c r="AV64" s="156">
        <f t="shared" si="53"/>
        <v>8.9933352240499183</v>
      </c>
      <c r="AW64" s="156">
        <f t="shared" ref="AW64:AW66" si="68">(AF64/N64)*10</f>
        <v>10.219211066401641</v>
      </c>
      <c r="AX64" s="156">
        <f t="shared" ref="AX64:AX66" si="69">(AG64/O64)*10</f>
        <v>0</v>
      </c>
      <c r="AY64" s="156">
        <f>IF(AH64="","",(AH64/P64)*10)</f>
        <v>0</v>
      </c>
      <c r="AZ64" s="61" t="e">
        <f t="shared" si="56"/>
        <v>#DIV/0!</v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O65" si="70">SUM(E54:E56)</f>
        <v>639.50999999999988</v>
      </c>
      <c r="F65" s="154">
        <f t="shared" si="70"/>
        <v>1211.1999999999998</v>
      </c>
      <c r="G65" s="154">
        <f t="shared" si="70"/>
        <v>771.18000000000006</v>
      </c>
      <c r="H65" s="154">
        <f t="shared" si="70"/>
        <v>1169.0899999999999</v>
      </c>
      <c r="I65" s="154">
        <f t="shared" si="70"/>
        <v>131.77999999999997</v>
      </c>
      <c r="J65" s="154">
        <f t="shared" si="70"/>
        <v>690.83</v>
      </c>
      <c r="K65" s="154">
        <f t="shared" si="70"/>
        <v>894.35999999999967</v>
      </c>
      <c r="L65" s="154">
        <f t="shared" si="70"/>
        <v>193.45999999999995</v>
      </c>
      <c r="M65" s="154">
        <f t="shared" si="70"/>
        <v>586.74</v>
      </c>
      <c r="N65" s="154">
        <f t="shared" si="70"/>
        <v>720.69999999999982</v>
      </c>
      <c r="O65" s="154">
        <f t="shared" si="70"/>
        <v>450.32000000000016</v>
      </c>
      <c r="P65" s="154">
        <f>IF(P56="","",SUM(P54:P56))</f>
        <v>290.40000000000009</v>
      </c>
      <c r="Q65" s="52">
        <f t="shared" si="57"/>
        <v>-0.35512524427074083</v>
      </c>
      <c r="S65" s="109" t="s">
        <v>86</v>
      </c>
      <c r="T65" s="19">
        <f>SUM(T54:T56)</f>
        <v>172.44200000000001</v>
      </c>
      <c r="U65" s="154">
        <f t="shared" ref="U65:AG65" si="71">SUM(U54:U56)</f>
        <v>186.90999999999997</v>
      </c>
      <c r="V65" s="154">
        <f t="shared" si="71"/>
        <v>317.54300000000001</v>
      </c>
      <c r="W65" s="154">
        <f t="shared" si="71"/>
        <v>273.15200000000004</v>
      </c>
      <c r="X65" s="154">
        <f t="shared" si="71"/>
        <v>274.7589999999999</v>
      </c>
      <c r="Y65" s="154">
        <f t="shared" si="71"/>
        <v>324.92199999999997</v>
      </c>
      <c r="Z65" s="154">
        <f t="shared" si="71"/>
        <v>316.45400000000001</v>
      </c>
      <c r="AA65" s="154">
        <f t="shared" si="71"/>
        <v>218.61900000000003</v>
      </c>
      <c r="AB65" s="154">
        <f t="shared" si="71"/>
        <v>473.084</v>
      </c>
      <c r="AC65" s="154">
        <f t="shared" si="71"/>
        <v>407.07599999999996</v>
      </c>
      <c r="AD65" s="154">
        <f t="shared" si="71"/>
        <v>151.21100000000001</v>
      </c>
      <c r="AE65" s="154">
        <f t="shared" si="71"/>
        <v>1125.3350000000005</v>
      </c>
      <c r="AF65" s="154">
        <f t="shared" si="71"/>
        <v>764.87600000000009</v>
      </c>
      <c r="AG65" s="154">
        <f t="shared" si="71"/>
        <v>0</v>
      </c>
      <c r="AH65" s="154" t="str">
        <f>IF(AH56="","",SUM(AH54:AH56))</f>
        <v/>
      </c>
      <c r="AI65" s="52" t="str">
        <f t="shared" si="58"/>
        <v/>
      </c>
      <c r="AK65" s="125">
        <f t="shared" si="53"/>
        <v>2.6427082694783306</v>
      </c>
      <c r="AL65" s="157">
        <f t="shared" si="53"/>
        <v>3.8715356891337658</v>
      </c>
      <c r="AM65" s="157">
        <f t="shared" si="53"/>
        <v>2.6966413315782778</v>
      </c>
      <c r="AN65" s="157">
        <f t="shared" si="53"/>
        <v>4.2712701912401698</v>
      </c>
      <c r="AO65" s="157">
        <f t="shared" si="53"/>
        <v>2.2684857992073972</v>
      </c>
      <c r="AP65" s="157">
        <f t="shared" si="53"/>
        <v>4.2133094737934069</v>
      </c>
      <c r="AQ65" s="157">
        <f t="shared" si="53"/>
        <v>2.7068403630173901</v>
      </c>
      <c r="AR65" s="157">
        <f t="shared" si="53"/>
        <v>16.589694946122332</v>
      </c>
      <c r="AS65" s="157">
        <f t="shared" si="53"/>
        <v>6.8480523428339826</v>
      </c>
      <c r="AT65" s="157">
        <f t="shared" si="53"/>
        <v>4.5515899637729786</v>
      </c>
      <c r="AU65" s="157">
        <f t="shared" si="53"/>
        <v>7.8161377028843191</v>
      </c>
      <c r="AV65" s="157">
        <f t="shared" si="53"/>
        <v>19.179449159764129</v>
      </c>
      <c r="AW65" s="157">
        <f t="shared" si="68"/>
        <v>10.612959622589154</v>
      </c>
      <c r="AX65" s="157">
        <f t="shared" si="69"/>
        <v>0</v>
      </c>
      <c r="AY65" s="157" t="str">
        <f>IF(AH65="","",(AH65/P65)*10)</f>
        <v/>
      </c>
      <c r="AZ65" s="52" t="str">
        <f t="shared" si="56"/>
        <v/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O66" si="72">SUM(E57:E59)</f>
        <v>632.67000000000007</v>
      </c>
      <c r="F66" s="154">
        <f t="shared" si="72"/>
        <v>431.12000000000012</v>
      </c>
      <c r="G66" s="154">
        <f t="shared" si="72"/>
        <v>1179.42</v>
      </c>
      <c r="H66" s="154">
        <f t="shared" si="72"/>
        <v>572.79999999999995</v>
      </c>
      <c r="I66" s="154">
        <f t="shared" si="72"/>
        <v>330.81000000000006</v>
      </c>
      <c r="J66" s="154">
        <f t="shared" si="72"/>
        <v>431.05</v>
      </c>
      <c r="K66" s="154">
        <f t="shared" si="72"/>
        <v>211.81999999999996</v>
      </c>
      <c r="L66" s="154">
        <f t="shared" si="72"/>
        <v>449.86999999999995</v>
      </c>
      <c r="M66" s="154">
        <f t="shared" si="72"/>
        <v>497.9500000000001</v>
      </c>
      <c r="N66" s="154">
        <f t="shared" si="72"/>
        <v>943.92000000000007</v>
      </c>
      <c r="O66" s="154">
        <f t="shared" si="72"/>
        <v>392.37</v>
      </c>
      <c r="P66" s="154">
        <f>IF(P59="","",SUM(P57:P59))</f>
        <v>714.82999999999947</v>
      </c>
      <c r="Q66" s="52">
        <f t="shared" si="57"/>
        <v>0.82182633738562949</v>
      </c>
      <c r="S66" s="109" t="s">
        <v>87</v>
      </c>
      <c r="T66" s="19">
        <f>SUM(T57:T59)</f>
        <v>376.84800000000001</v>
      </c>
      <c r="U66" s="154">
        <f t="shared" ref="U66:AG66" si="73">SUM(U57:U59)</f>
        <v>361.52099999999996</v>
      </c>
      <c r="V66" s="154">
        <f t="shared" si="73"/>
        <v>353.411</v>
      </c>
      <c r="W66" s="154">
        <f t="shared" si="73"/>
        <v>296.82099999999997</v>
      </c>
      <c r="X66" s="154">
        <f t="shared" si="73"/>
        <v>289.45600000000002</v>
      </c>
      <c r="Y66" s="154">
        <f t="shared" si="73"/>
        <v>340.12899999999996</v>
      </c>
      <c r="Z66" s="154">
        <f t="shared" si="73"/>
        <v>363.57</v>
      </c>
      <c r="AA66" s="154">
        <f t="shared" si="73"/>
        <v>267.97200000000004</v>
      </c>
      <c r="AB66" s="154">
        <f t="shared" si="73"/>
        <v>304.03699999999998</v>
      </c>
      <c r="AC66" s="154">
        <f t="shared" si="73"/>
        <v>218.93900000000002</v>
      </c>
      <c r="AD66" s="154">
        <f t="shared" si="73"/>
        <v>237.03700000000001</v>
      </c>
      <c r="AE66" s="154">
        <f t="shared" si="73"/>
        <v>470.44100000000003</v>
      </c>
      <c r="AF66" s="154">
        <f t="shared" si="73"/>
        <v>626.85100000000011</v>
      </c>
      <c r="AG66" s="154">
        <f t="shared" si="73"/>
        <v>0</v>
      </c>
      <c r="AH66" s="154" t="str">
        <f>IF(AH59="","",SUM(AH57:AH59))</f>
        <v/>
      </c>
      <c r="AI66" s="52" t="str">
        <f t="shared" si="58"/>
        <v/>
      </c>
      <c r="AK66" s="125">
        <f t="shared" si="53"/>
        <v>3.3897744036268125</v>
      </c>
      <c r="AL66" s="157">
        <f t="shared" si="53"/>
        <v>7.8327591810204735</v>
      </c>
      <c r="AM66" s="157">
        <f t="shared" si="53"/>
        <v>3.0820099590996692</v>
      </c>
      <c r="AN66" s="157">
        <f t="shared" si="53"/>
        <v>4.691561161426967</v>
      </c>
      <c r="AO66" s="157">
        <f t="shared" si="53"/>
        <v>6.7140471330488012</v>
      </c>
      <c r="AP66" s="157">
        <f t="shared" si="53"/>
        <v>2.883866646317681</v>
      </c>
      <c r="AQ66" s="157">
        <f t="shared" si="53"/>
        <v>6.3472416201117321</v>
      </c>
      <c r="AR66" s="157">
        <f t="shared" si="53"/>
        <v>8.1004806384329378</v>
      </c>
      <c r="AS66" s="157">
        <f t="shared" si="53"/>
        <v>7.0534044774388116</v>
      </c>
      <c r="AT66" s="157">
        <f t="shared" si="53"/>
        <v>10.33608724388632</v>
      </c>
      <c r="AU66" s="157">
        <f t="shared" si="53"/>
        <v>5.2690110476359839</v>
      </c>
      <c r="AV66" s="157">
        <f t="shared" si="53"/>
        <v>9.4475549753991359</v>
      </c>
      <c r="AW66" s="157">
        <f t="shared" si="68"/>
        <v>6.6409335536909921</v>
      </c>
      <c r="AX66" s="157">
        <f t="shared" si="69"/>
        <v>0</v>
      </c>
      <c r="AY66" s="157" t="str">
        <f>IF(AH66="","",(AH66/P66)*10)</f>
        <v/>
      </c>
      <c r="AZ66" s="52" t="str">
        <f t="shared" si="56"/>
        <v/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74">IF(E62="","",SUM(E60:E62))</f>
        <v>385.83</v>
      </c>
      <c r="F67" s="155">
        <f t="shared" si="74"/>
        <v>322.33000000000004</v>
      </c>
      <c r="G67" s="155">
        <f t="shared" si="74"/>
        <v>812.32999999999993</v>
      </c>
      <c r="H67" s="155">
        <f t="shared" si="74"/>
        <v>269.86</v>
      </c>
      <c r="I67" s="155">
        <f t="shared" si="74"/>
        <v>299.23</v>
      </c>
      <c r="J67" s="155">
        <f t="shared" si="74"/>
        <v>522.41</v>
      </c>
      <c r="K67" s="155">
        <f t="shared" si="74"/>
        <v>441.44000000000005</v>
      </c>
      <c r="L67" s="155">
        <f t="shared" si="74"/>
        <v>589.30999999999995</v>
      </c>
      <c r="M67" s="155">
        <f t="shared" si="74"/>
        <v>520.89999999999975</v>
      </c>
      <c r="N67" s="155">
        <f t="shared" si="74"/>
        <v>277.97000000000008</v>
      </c>
      <c r="O67" s="155">
        <f t="shared" si="74"/>
        <v>583.4699999999998</v>
      </c>
      <c r="P67" s="155" t="str">
        <f t="shared" si="74"/>
        <v/>
      </c>
      <c r="Q67" s="55" t="str">
        <f t="shared" si="57"/>
        <v/>
      </c>
      <c r="S67" s="110" t="s">
        <v>88</v>
      </c>
      <c r="T67" s="21">
        <f>SUM(T60:T62)</f>
        <v>173.405</v>
      </c>
      <c r="U67" s="155">
        <f t="shared" ref="U67:AG67" si="75">SUM(U60:U62)</f>
        <v>230.471</v>
      </c>
      <c r="V67" s="155">
        <f t="shared" si="75"/>
        <v>139.79900000000001</v>
      </c>
      <c r="W67" s="155">
        <f t="shared" si="75"/>
        <v>227.17700000000002</v>
      </c>
      <c r="X67" s="155">
        <f t="shared" si="75"/>
        <v>179.22899999999998</v>
      </c>
      <c r="Y67" s="155">
        <f t="shared" si="75"/>
        <v>388.57100000000008</v>
      </c>
      <c r="Z67" s="155">
        <f t="shared" si="75"/>
        <v>211.57600000000002</v>
      </c>
      <c r="AA67" s="155">
        <f t="shared" si="75"/>
        <v>147.53800000000001</v>
      </c>
      <c r="AB67" s="155">
        <f t="shared" si="75"/>
        <v>238.09199999999998</v>
      </c>
      <c r="AC67" s="155">
        <f t="shared" si="75"/>
        <v>412.428</v>
      </c>
      <c r="AD67" s="155">
        <f t="shared" si="75"/>
        <v>487.82399999999996</v>
      </c>
      <c r="AE67" s="155">
        <f t="shared" si="75"/>
        <v>426.8599999999999</v>
      </c>
      <c r="AF67" s="155">
        <f t="shared" si="75"/>
        <v>741.05799999999999</v>
      </c>
      <c r="AG67" s="155">
        <f t="shared" si="75"/>
        <v>0</v>
      </c>
      <c r="AH67" s="155" t="str">
        <f>IF(AH62="","",SUM(AH60:AH62))</f>
        <v/>
      </c>
      <c r="AI67" s="55" t="str">
        <f t="shared" si="58"/>
        <v/>
      </c>
      <c r="AK67" s="126">
        <f t="shared" ref="AK67:AL67" si="76">(T67/B67)*10</f>
        <v>3.7013596875066703</v>
      </c>
      <c r="AL67" s="158">
        <f t="shared" si="76"/>
        <v>3.8103827395221956</v>
      </c>
      <c r="AM67" s="158">
        <f t="shared" ref="AM67:AV67" si="77">IF(V62="","",(V67/D67)*10)</f>
        <v>4.3919135434010883</v>
      </c>
      <c r="AN67" s="158">
        <f t="shared" si="77"/>
        <v>5.8880076717725425</v>
      </c>
      <c r="AO67" s="158">
        <f t="shared" si="77"/>
        <v>5.5604194459094707</v>
      </c>
      <c r="AP67" s="158">
        <f t="shared" si="77"/>
        <v>4.7834131449041664</v>
      </c>
      <c r="AQ67" s="158">
        <f t="shared" si="77"/>
        <v>7.840213444008004</v>
      </c>
      <c r="AR67" s="158">
        <f t="shared" si="77"/>
        <v>4.9305885105103098</v>
      </c>
      <c r="AS67" s="158">
        <f t="shared" si="77"/>
        <v>4.5575697249286957</v>
      </c>
      <c r="AT67" s="158">
        <f t="shared" si="77"/>
        <v>9.3427872417542588</v>
      </c>
      <c r="AU67" s="158">
        <f t="shared" si="77"/>
        <v>8.2778843053740818</v>
      </c>
      <c r="AV67" s="158">
        <f t="shared" si="77"/>
        <v>8.1946630831253628</v>
      </c>
      <c r="AW67" s="158">
        <f t="shared" ref="AW67" si="78">IF(AF62="","",(AF67/N67)*10)</f>
        <v>26.659639529445617</v>
      </c>
      <c r="AX67" s="158" t="str">
        <f t="shared" ref="AX67" si="79">IF(AG62="","",(AG67/O67)*10)</f>
        <v/>
      </c>
      <c r="AY67" s="158" t="str">
        <f>IF(AH62="","",(AH67/P67)*10)</f>
        <v/>
      </c>
      <c r="AZ67" s="55" t="str">
        <f t="shared" si="56"/>
        <v/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P23 T20:AH23 B42:O45 T42:AH45 B64:P67 T64:AH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12" zoomScaleNormal="112" workbookViewId="0">
      <selection activeCell="A4" sqref="A4:Q20"/>
    </sheetView>
  </sheetViews>
  <sheetFormatPr defaultRowHeight="15" x14ac:dyDescent="0.25"/>
  <cols>
    <col min="1" max="1" width="3.140625" customWidth="1"/>
    <col min="2" max="2" width="28.7109375" customWidth="1"/>
    <col min="3" max="3" width="9.85546875" bestFit="1" customWidth="1"/>
    <col min="4" max="4" width="9.85546875" customWidth="1"/>
    <col min="5" max="6" width="9.140625" customWidth="1"/>
    <col min="7" max="7" width="10.85546875" customWidth="1"/>
    <col min="8" max="8" width="1.85546875" customWidth="1"/>
    <col min="10" max="10" width="9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46" t="s">
        <v>3</v>
      </c>
      <c r="B4" s="320"/>
      <c r="C4" s="366" t="s">
        <v>1</v>
      </c>
      <c r="D4" s="359"/>
      <c r="E4" s="358" t="s">
        <v>104</v>
      </c>
      <c r="F4" s="358"/>
      <c r="G4" s="130" t="s">
        <v>0</v>
      </c>
      <c r="I4" s="360">
        <v>1000</v>
      </c>
      <c r="J4" s="358"/>
      <c r="K4" s="369" t="s">
        <v>104</v>
      </c>
      <c r="L4" s="370"/>
      <c r="M4" s="130" t="s">
        <v>0</v>
      </c>
      <c r="O4" s="357" t="s">
        <v>22</v>
      </c>
      <c r="P4" s="358"/>
      <c r="Q4" s="130" t="s">
        <v>0</v>
      </c>
    </row>
    <row r="5" spans="1:20" x14ac:dyDescent="0.25">
      <c r="A5" s="365"/>
      <c r="B5" s="321"/>
      <c r="C5" s="367" t="s">
        <v>178</v>
      </c>
      <c r="D5" s="356"/>
      <c r="E5" s="361" t="str">
        <f>C5</f>
        <v>jan-set</v>
      </c>
      <c r="F5" s="361"/>
      <c r="G5" s="131" t="s">
        <v>147</v>
      </c>
      <c r="I5" s="355" t="str">
        <f>C5</f>
        <v>jan-set</v>
      </c>
      <c r="J5" s="361"/>
      <c r="K5" s="362" t="str">
        <f>C5</f>
        <v>jan-set</v>
      </c>
      <c r="L5" s="363"/>
      <c r="M5" s="131" t="str">
        <f>G5</f>
        <v>2024 /2023</v>
      </c>
      <c r="O5" s="355" t="str">
        <f>C5</f>
        <v>jan-set</v>
      </c>
      <c r="P5" s="356"/>
      <c r="Q5" s="131" t="str">
        <f>G5</f>
        <v>2024 /2023</v>
      </c>
    </row>
    <row r="6" spans="1:20" ht="19.5" customHeight="1" x14ac:dyDescent="0.25">
      <c r="A6" s="365"/>
      <c r="B6" s="321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1106873.4500000004</v>
      </c>
      <c r="D7" s="210">
        <f>D8+D9</f>
        <v>1196223.5800000029</v>
      </c>
      <c r="E7" s="216">
        <f t="shared" ref="E7" si="0">C7/$C$20</f>
        <v>0.45925014398640207</v>
      </c>
      <c r="F7" s="217">
        <f t="shared" ref="F7" si="1">D7/$D$20</f>
        <v>0.46060750452528765</v>
      </c>
      <c r="G7" s="53">
        <f>(D7-C7)/C7</f>
        <v>8.072298599266467E-2</v>
      </c>
      <c r="I7" s="224">
        <f>I8+I9</f>
        <v>328507.32999999978</v>
      </c>
      <c r="J7" s="225">
        <f>J8+J9</f>
        <v>346698.70300000045</v>
      </c>
      <c r="K7" s="229">
        <f t="shared" ref="K7" si="2">I7/$I$20</f>
        <v>0.48252606325836911</v>
      </c>
      <c r="L7" s="230">
        <f t="shared" ref="L7" si="3">J7/$J$20</f>
        <v>0.49676297460478031</v>
      </c>
      <c r="M7" s="53">
        <f>(J7-I7)/I7</f>
        <v>5.5375851126368086E-2</v>
      </c>
      <c r="O7" s="63">
        <f t="shared" ref="O7" si="4">(I7/C7)*10</f>
        <v>2.9678851724196624</v>
      </c>
      <c r="P7" s="237">
        <f t="shared" ref="P7" si="5">(J7/D7)*10</f>
        <v>2.898276783676172</v>
      </c>
      <c r="Q7" s="53">
        <f>(P7-O7)/O7</f>
        <v>-2.3453868562825816E-2</v>
      </c>
    </row>
    <row r="8" spans="1:20" ht="20.100000000000001" customHeight="1" x14ac:dyDescent="0.25">
      <c r="A8" s="8" t="s">
        <v>4</v>
      </c>
      <c r="C8" s="19">
        <v>549091.71999999986</v>
      </c>
      <c r="D8" s="140">
        <v>612079.07000000181</v>
      </c>
      <c r="E8" s="214">
        <f t="shared" ref="E8:E19" si="6">C8/$C$20</f>
        <v>0.22782229664262071</v>
      </c>
      <c r="F8" s="215">
        <f t="shared" ref="F8:F19" si="7">D8/$D$20</f>
        <v>0.23568187228415863</v>
      </c>
      <c r="G8" s="52">
        <f>(D8-C8)/C8</f>
        <v>0.11471189184932887</v>
      </c>
      <c r="I8" s="19">
        <v>185485.70800000007</v>
      </c>
      <c r="J8" s="140">
        <v>198766.06300000031</v>
      </c>
      <c r="K8" s="227">
        <f t="shared" ref="K8:K19" si="8">I8/$I$20</f>
        <v>0.27244959335285296</v>
      </c>
      <c r="L8" s="228">
        <f t="shared" ref="L8:L19" si="9">J8/$J$20</f>
        <v>0.28479950992594627</v>
      </c>
      <c r="M8" s="52">
        <f>(J8-I8)/I8</f>
        <v>7.1597726548291468E-2</v>
      </c>
      <c r="O8" s="27">
        <f t="shared" ref="O8:O20" si="10">(I8/C8)*10</f>
        <v>3.3780459847400381</v>
      </c>
      <c r="P8" s="143">
        <f t="shared" ref="P8:P20" si="11">(J8/D8)*10</f>
        <v>3.2473919260137372</v>
      </c>
      <c r="Q8" s="52">
        <f>(P8-O8)/O8</f>
        <v>-3.8677406795679138E-2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557781.73000000056</v>
      </c>
      <c r="D9" s="140">
        <v>584144.51000000094</v>
      </c>
      <c r="E9" s="214">
        <f t="shared" si="6"/>
        <v>0.23142784734378136</v>
      </c>
      <c r="F9" s="215">
        <f t="shared" si="7"/>
        <v>0.22492563224112896</v>
      </c>
      <c r="G9" s="52">
        <f>(D9-C9)/C9</f>
        <v>4.7263613313401912E-2</v>
      </c>
      <c r="I9" s="19">
        <v>143021.62199999971</v>
      </c>
      <c r="J9" s="140">
        <v>147932.64000000013</v>
      </c>
      <c r="K9" s="227">
        <f t="shared" si="8"/>
        <v>0.21007646990551615</v>
      </c>
      <c r="L9" s="228">
        <f t="shared" si="9"/>
        <v>0.21196346467883406</v>
      </c>
      <c r="M9" s="52">
        <f>(J9-I9)/I9</f>
        <v>3.4337591276935933E-2</v>
      </c>
      <c r="O9" s="27">
        <f t="shared" si="10"/>
        <v>2.5641144969018539</v>
      </c>
      <c r="P9" s="143">
        <f t="shared" si="11"/>
        <v>2.5324664953197953</v>
      </c>
      <c r="Q9" s="52">
        <f t="shared" ref="Q9:Q20" si="12">(P9-O9)/O9</f>
        <v>-1.2342663176819124E-2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855642.51000000071</v>
      </c>
      <c r="D10" s="210">
        <f>D11+D12</f>
        <v>963077.77000000037</v>
      </c>
      <c r="E10" s="216">
        <f t="shared" si="6"/>
        <v>0.35501253184669546</v>
      </c>
      <c r="F10" s="217">
        <f t="shared" si="7"/>
        <v>0.37083439560978898</v>
      </c>
      <c r="G10" s="53">
        <f>(D10-C10)/C10</f>
        <v>0.12556091912731121</v>
      </c>
      <c r="I10" s="224">
        <f>I11+I12</f>
        <v>113603.2450000001</v>
      </c>
      <c r="J10" s="225">
        <f>J11+J12</f>
        <v>120707.8920000002</v>
      </c>
      <c r="K10" s="229">
        <f t="shared" si="8"/>
        <v>0.16686545954157578</v>
      </c>
      <c r="L10" s="230">
        <f t="shared" si="9"/>
        <v>0.17295481918255859</v>
      </c>
      <c r="M10" s="53">
        <f>(J10-I10)/I10</f>
        <v>6.253912025136335E-2</v>
      </c>
      <c r="O10" s="63">
        <f t="shared" si="10"/>
        <v>1.3276951959761794</v>
      </c>
      <c r="P10" s="237">
        <f t="shared" si="11"/>
        <v>1.2533556038781808</v>
      </c>
      <c r="Q10" s="53">
        <f t="shared" si="12"/>
        <v>-5.5991459729084023E-2</v>
      </c>
      <c r="T10" s="2"/>
    </row>
    <row r="11" spans="1:20" ht="20.100000000000001" customHeight="1" x14ac:dyDescent="0.25">
      <c r="A11" s="8"/>
      <c r="B11" t="s">
        <v>6</v>
      </c>
      <c r="C11" s="19">
        <v>831477.66000000073</v>
      </c>
      <c r="D11" s="140">
        <v>941672.88000000035</v>
      </c>
      <c r="E11" s="214">
        <f t="shared" si="6"/>
        <v>0.34498635329673583</v>
      </c>
      <c r="F11" s="215">
        <f t="shared" si="7"/>
        <v>0.36259241381610263</v>
      </c>
      <c r="G11" s="52">
        <f t="shared" ref="G11:G19" si="13">(D11-C11)/C11</f>
        <v>0.13252938148692958</v>
      </c>
      <c r="I11" s="19">
        <v>108475.5260000001</v>
      </c>
      <c r="J11" s="140">
        <v>115903.6570000002</v>
      </c>
      <c r="K11" s="227">
        <f t="shared" si="8"/>
        <v>0.15933363958929303</v>
      </c>
      <c r="L11" s="228">
        <f t="shared" si="9"/>
        <v>0.16607113012156896</v>
      </c>
      <c r="M11" s="52">
        <f t="shared" ref="M11:M19" si="14">(J11-I11)/I11</f>
        <v>6.8477483114486939E-2</v>
      </c>
      <c r="O11" s="27">
        <f t="shared" si="10"/>
        <v>1.3046114311718249</v>
      </c>
      <c r="P11" s="143">
        <f t="shared" si="11"/>
        <v>1.2308271742943278</v>
      </c>
      <c r="Q11" s="52">
        <f t="shared" si="12"/>
        <v>-5.6556500360588444E-2</v>
      </c>
    </row>
    <row r="12" spans="1:20" ht="20.100000000000001" customHeight="1" x14ac:dyDescent="0.25">
      <c r="A12" s="8"/>
      <c r="B12" t="s">
        <v>39</v>
      </c>
      <c r="C12" s="19">
        <v>24164.850000000017</v>
      </c>
      <c r="D12" s="140">
        <v>21404.890000000029</v>
      </c>
      <c r="E12" s="218">
        <f t="shared" si="6"/>
        <v>1.0026178549959628E-2</v>
      </c>
      <c r="F12" s="219">
        <f t="shared" si="7"/>
        <v>8.2419817936863222E-3</v>
      </c>
      <c r="G12" s="52">
        <f t="shared" si="13"/>
        <v>-0.11421382710838206</v>
      </c>
      <c r="I12" s="19">
        <v>5127.7189999999991</v>
      </c>
      <c r="J12" s="140">
        <v>4804.234999999996</v>
      </c>
      <c r="K12" s="231">
        <f t="shared" si="8"/>
        <v>7.5318199522827764E-3</v>
      </c>
      <c r="L12" s="232">
        <f t="shared" si="9"/>
        <v>6.8836890609896275E-3</v>
      </c>
      <c r="M12" s="52">
        <f t="shared" si="14"/>
        <v>-6.3085360176718563E-2</v>
      </c>
      <c r="O12" s="27">
        <f t="shared" si="10"/>
        <v>2.121974272548762</v>
      </c>
      <c r="P12" s="143">
        <f t="shared" si="11"/>
        <v>2.2444567573110583</v>
      </c>
      <c r="Q12" s="52">
        <f t="shared" si="12"/>
        <v>5.7721003664751871E-2</v>
      </c>
    </row>
    <row r="13" spans="1:20" ht="20.100000000000001" customHeight="1" x14ac:dyDescent="0.25">
      <c r="A13" s="23" t="s">
        <v>129</v>
      </c>
      <c r="B13" s="15"/>
      <c r="C13" s="78">
        <f>SUM(C14:C16)</f>
        <v>416353.86999999982</v>
      </c>
      <c r="D13" s="210">
        <f>SUM(D14:D16)</f>
        <v>395588.29999999987</v>
      </c>
      <c r="E13" s="216">
        <f t="shared" si="6"/>
        <v>0.1727483613838561</v>
      </c>
      <c r="F13" s="217">
        <f t="shared" si="7"/>
        <v>0.15232180900697539</v>
      </c>
      <c r="G13" s="53">
        <f t="shared" si="13"/>
        <v>-4.9874809618077907E-2</v>
      </c>
      <c r="I13" s="224">
        <f>SUM(I14:I16)</f>
        <v>226554.45199999987</v>
      </c>
      <c r="J13" s="225">
        <f>SUM(J14:J16)</f>
        <v>216761.8989999998</v>
      </c>
      <c r="K13" s="229">
        <f t="shared" si="8"/>
        <v>0.33277317689446123</v>
      </c>
      <c r="L13" s="230">
        <f t="shared" si="9"/>
        <v>0.31058462231461165</v>
      </c>
      <c r="M13" s="53">
        <f t="shared" si="14"/>
        <v>-4.3223838302679118E-2</v>
      </c>
      <c r="O13" s="63">
        <f t="shared" si="10"/>
        <v>5.4413917660955082</v>
      </c>
      <c r="P13" s="237">
        <f t="shared" si="11"/>
        <v>5.4794820524267243</v>
      </c>
      <c r="Q13" s="53">
        <f t="shared" si="12"/>
        <v>7.0000999686423721E-3</v>
      </c>
    </row>
    <row r="14" spans="1:20" ht="20.100000000000001" customHeight="1" x14ac:dyDescent="0.25">
      <c r="A14" s="8"/>
      <c r="B14" s="3" t="s">
        <v>7</v>
      </c>
      <c r="C14" s="31">
        <v>389784.70999999979</v>
      </c>
      <c r="D14" s="141">
        <v>368266.38999999984</v>
      </c>
      <c r="E14" s="214">
        <f t="shared" si="6"/>
        <v>0.16172461647824132</v>
      </c>
      <c r="F14" s="215">
        <f t="shared" si="7"/>
        <v>0.14180147067359755</v>
      </c>
      <c r="G14" s="52">
        <f t="shared" si="13"/>
        <v>-5.5205654423951006E-2</v>
      </c>
      <c r="I14" s="31">
        <v>211810.86199999988</v>
      </c>
      <c r="J14" s="141">
        <v>202973.42499999978</v>
      </c>
      <c r="K14" s="227">
        <f t="shared" si="8"/>
        <v>0.31111714127116036</v>
      </c>
      <c r="L14" s="228">
        <f t="shared" si="9"/>
        <v>0.29082797684628214</v>
      </c>
      <c r="M14" s="52">
        <f t="shared" si="14"/>
        <v>-4.1723247413062783E-2</v>
      </c>
      <c r="O14" s="27">
        <f t="shared" si="10"/>
        <v>5.4340474771316707</v>
      </c>
      <c r="P14" s="143">
        <f t="shared" si="11"/>
        <v>5.5115924372028591</v>
      </c>
      <c r="Q14" s="52">
        <f t="shared" si="12"/>
        <v>1.4270202900788792E-2</v>
      </c>
      <c r="S14" s="119"/>
    </row>
    <row r="15" spans="1:20" ht="20.100000000000001" customHeight="1" x14ac:dyDescent="0.25">
      <c r="A15" s="8"/>
      <c r="B15" s="3" t="s">
        <v>8</v>
      </c>
      <c r="C15" s="31">
        <v>16179.140000000012</v>
      </c>
      <c r="D15" s="141">
        <v>16980.830000000005</v>
      </c>
      <c r="E15" s="214">
        <f t="shared" si="6"/>
        <v>6.7128472316109493E-3</v>
      </c>
      <c r="F15" s="215">
        <f t="shared" si="7"/>
        <v>6.5384915176710731E-3</v>
      </c>
      <c r="G15" s="52">
        <f t="shared" si="13"/>
        <v>4.9550841392063644E-2</v>
      </c>
      <c r="I15" s="31">
        <v>12117.945000000003</v>
      </c>
      <c r="J15" s="141">
        <v>11048.819999999996</v>
      </c>
      <c r="K15" s="227">
        <f t="shared" si="8"/>
        <v>1.7799372378179332E-2</v>
      </c>
      <c r="L15" s="228">
        <f t="shared" si="9"/>
        <v>1.5831165913166915E-2</v>
      </c>
      <c r="M15" s="52">
        <f t="shared" si="14"/>
        <v>-8.822659287527769E-2</v>
      </c>
      <c r="O15" s="27">
        <f t="shared" si="10"/>
        <v>7.4898573100918799</v>
      </c>
      <c r="P15" s="143">
        <f t="shared" si="11"/>
        <v>6.5066430792841059</v>
      </c>
      <c r="Q15" s="52">
        <f t="shared" si="12"/>
        <v>-0.13127275862558624</v>
      </c>
    </row>
    <row r="16" spans="1:20" ht="20.100000000000001" customHeight="1" x14ac:dyDescent="0.25">
      <c r="A16" s="32"/>
      <c r="B16" s="33" t="s">
        <v>9</v>
      </c>
      <c r="C16" s="211">
        <v>10390.020000000013</v>
      </c>
      <c r="D16" s="212">
        <v>10341.080000000013</v>
      </c>
      <c r="E16" s="218">
        <f t="shared" si="6"/>
        <v>4.3108976740038364E-3</v>
      </c>
      <c r="F16" s="219">
        <f t="shared" si="7"/>
        <v>3.9818468157067728E-3</v>
      </c>
      <c r="G16" s="52">
        <f t="shared" si="13"/>
        <v>-4.7102892968445146E-3</v>
      </c>
      <c r="I16" s="211">
        <v>2625.6449999999986</v>
      </c>
      <c r="J16" s="212">
        <v>2739.6540000000014</v>
      </c>
      <c r="K16" s="231">
        <f t="shared" si="8"/>
        <v>3.8566632451215647E-3</v>
      </c>
      <c r="L16" s="232">
        <f t="shared" si="9"/>
        <v>3.9254795551625808E-3</v>
      </c>
      <c r="M16" s="52">
        <f t="shared" si="14"/>
        <v>4.3421330758728921E-2</v>
      </c>
      <c r="O16" s="27">
        <f t="shared" si="10"/>
        <v>2.5270836822258236</v>
      </c>
      <c r="P16" s="143">
        <f t="shared" si="11"/>
        <v>2.6492919501638106</v>
      </c>
      <c r="Q16" s="52">
        <f t="shared" si="12"/>
        <v>4.8359406852070484E-2</v>
      </c>
    </row>
    <row r="17" spans="1:17" ht="20.100000000000001" customHeight="1" x14ac:dyDescent="0.25">
      <c r="A17" s="8" t="s">
        <v>130</v>
      </c>
      <c r="B17" s="3"/>
      <c r="C17" s="19">
        <v>1856.3</v>
      </c>
      <c r="D17" s="140">
        <v>2202.3299999999986</v>
      </c>
      <c r="E17" s="214">
        <f t="shared" si="6"/>
        <v>7.7019287280037109E-4</v>
      </c>
      <c r="F17" s="215">
        <f t="shared" si="7"/>
        <v>8.4801013991144837E-4</v>
      </c>
      <c r="G17" s="54">
        <f t="shared" si="13"/>
        <v>0.18640844691052019</v>
      </c>
      <c r="I17" s="31">
        <v>1334.1090000000002</v>
      </c>
      <c r="J17" s="141">
        <v>1294.2160000000003</v>
      </c>
      <c r="K17" s="227">
        <f t="shared" si="8"/>
        <v>1.959598173129227E-3</v>
      </c>
      <c r="L17" s="228">
        <f t="shared" si="9"/>
        <v>1.8544014857220267E-3</v>
      </c>
      <c r="M17" s="54">
        <f t="shared" si="14"/>
        <v>-2.990235430538269E-2</v>
      </c>
      <c r="O17" s="238">
        <f t="shared" si="10"/>
        <v>7.1869256046975174</v>
      </c>
      <c r="P17" s="239">
        <f t="shared" si="11"/>
        <v>5.8765761716000835</v>
      </c>
      <c r="Q17" s="54">
        <f t="shared" si="12"/>
        <v>-0.18232405692928885</v>
      </c>
    </row>
    <row r="18" spans="1:17" ht="20.100000000000001" customHeight="1" x14ac:dyDescent="0.25">
      <c r="A18" s="8" t="s">
        <v>10</v>
      </c>
      <c r="C18" s="19">
        <v>11595.850000000017</v>
      </c>
      <c r="D18" s="140">
        <v>11345.120000000021</v>
      </c>
      <c r="E18" s="214">
        <f t="shared" si="6"/>
        <v>4.8112056370533838E-3</v>
      </c>
      <c r="F18" s="215">
        <f t="shared" si="7"/>
        <v>4.3684537732820222E-3</v>
      </c>
      <c r="G18" s="52">
        <f t="shared" si="13"/>
        <v>-2.1622390769110982E-2</v>
      </c>
      <c r="I18" s="19">
        <v>6585.2240000000056</v>
      </c>
      <c r="J18" s="140">
        <v>6707.6470000000008</v>
      </c>
      <c r="K18" s="227">
        <f t="shared" si="8"/>
        <v>9.6726676156496574E-3</v>
      </c>
      <c r="L18" s="228">
        <f t="shared" si="9"/>
        <v>9.6109695464272529E-3</v>
      </c>
      <c r="M18" s="52">
        <f t="shared" si="14"/>
        <v>1.8590559713685537E-2</v>
      </c>
      <c r="O18" s="27">
        <f t="shared" si="10"/>
        <v>5.678948934317015</v>
      </c>
      <c r="P18" s="143">
        <f t="shared" si="11"/>
        <v>5.9123632010943812</v>
      </c>
      <c r="Q18" s="52">
        <f t="shared" si="12"/>
        <v>4.1101666783245699E-2</v>
      </c>
    </row>
    <row r="19" spans="1:17" ht="20.100000000000001" customHeight="1" thickBot="1" x14ac:dyDescent="0.3">
      <c r="A19" s="8" t="s">
        <v>11</v>
      </c>
      <c r="B19" s="10"/>
      <c r="C19" s="21">
        <v>17853.530000000021</v>
      </c>
      <c r="D19" s="142">
        <v>28619.110000000022</v>
      </c>
      <c r="E19" s="220">
        <f t="shared" si="6"/>
        <v>7.4075642731927082E-3</v>
      </c>
      <c r="F19" s="221">
        <f t="shared" si="7"/>
        <v>1.1019826944754495E-2</v>
      </c>
      <c r="G19" s="55">
        <f t="shared" si="13"/>
        <v>0.6029944778427565</v>
      </c>
      <c r="I19" s="21">
        <v>4223.0719999999965</v>
      </c>
      <c r="J19" s="142">
        <v>5745.3910000000033</v>
      </c>
      <c r="K19" s="233">
        <f t="shared" si="8"/>
        <v>6.2030345168147295E-3</v>
      </c>
      <c r="L19" s="234">
        <f t="shared" si="9"/>
        <v>8.2322128659002552E-3</v>
      </c>
      <c r="M19" s="55">
        <f t="shared" si="14"/>
        <v>0.360476686165902</v>
      </c>
      <c r="O19" s="240">
        <f t="shared" si="10"/>
        <v>2.365398887502915</v>
      </c>
      <c r="P19" s="241">
        <f t="shared" si="11"/>
        <v>2.0075365725908316</v>
      </c>
      <c r="Q19" s="55">
        <f t="shared" si="12"/>
        <v>-0.15129047231854775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2410175.5100000007</v>
      </c>
      <c r="D20" s="145">
        <f>D8+D9+D10+D13+D17+D18+D19</f>
        <v>2597056.2100000032</v>
      </c>
      <c r="E20" s="222">
        <f>E8+E9+E10+E13+E17+E18+E19</f>
        <v>1</v>
      </c>
      <c r="F20" s="223">
        <f>F8+F9+F10+F13+F17+F18+F19</f>
        <v>0.99999999999999978</v>
      </c>
      <c r="G20" s="55">
        <f>(D20-C20)/C20</f>
        <v>7.7538212144559734E-2</v>
      </c>
      <c r="H20" s="1"/>
      <c r="I20" s="213">
        <f>I8+I9+I10+I13+I17+I18+I19</f>
        <v>680807.43199999991</v>
      </c>
      <c r="J20" s="226">
        <f>J8+J9+J10+J13+J17+J18+J19</f>
        <v>697915.74800000037</v>
      </c>
      <c r="K20" s="235">
        <f>K8+K9+K10+K13+K17+K18+K19</f>
        <v>0.99999999999999978</v>
      </c>
      <c r="L20" s="236">
        <f>L8+L9+L10+L13+L17+L18+L19</f>
        <v>1.0000000000000002</v>
      </c>
      <c r="M20" s="55">
        <f>(J20-I20)/I20</f>
        <v>2.5129449526926521E-2</v>
      </c>
      <c r="N20" s="1"/>
      <c r="O20" s="24">
        <f t="shared" si="10"/>
        <v>2.8247213913479676</v>
      </c>
      <c r="P20" s="242">
        <f t="shared" si="11"/>
        <v>2.6873340103793888</v>
      </c>
      <c r="Q20" s="55">
        <f t="shared" si="12"/>
        <v>-4.8637497981001608E-2</v>
      </c>
    </row>
    <row r="21" spans="1:17" x14ac:dyDescent="0.25">
      <c r="D21" s="119"/>
      <c r="E21" s="119"/>
      <c r="F21" s="119"/>
      <c r="G21" s="119"/>
      <c r="H21" s="119"/>
      <c r="I21" s="119"/>
      <c r="J21" s="119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6" t="s">
        <v>2</v>
      </c>
      <c r="B24" s="320"/>
      <c r="C24" s="366" t="s">
        <v>1</v>
      </c>
      <c r="D24" s="359"/>
      <c r="E24" s="358" t="s">
        <v>105</v>
      </c>
      <c r="F24" s="358"/>
      <c r="G24" s="130" t="s">
        <v>0</v>
      </c>
      <c r="I24" s="360">
        <v>1000</v>
      </c>
      <c r="J24" s="364"/>
      <c r="K24" s="366" t="s">
        <v>105</v>
      </c>
      <c r="L24" s="359"/>
      <c r="M24" s="130" t="s">
        <v>0</v>
      </c>
      <c r="O24" s="357" t="s">
        <v>22</v>
      </c>
      <c r="P24" s="359"/>
      <c r="Q24" s="130" t="s">
        <v>0</v>
      </c>
    </row>
    <row r="25" spans="1:17" ht="15" customHeight="1" x14ac:dyDescent="0.25">
      <c r="A25" s="365"/>
      <c r="B25" s="321"/>
      <c r="C25" s="367" t="str">
        <f>C5</f>
        <v>jan-set</v>
      </c>
      <c r="D25" s="356"/>
      <c r="E25" s="361" t="str">
        <f>C5</f>
        <v>jan-set</v>
      </c>
      <c r="F25" s="361"/>
      <c r="G25" s="131" t="str">
        <f>G5</f>
        <v>2024 /2023</v>
      </c>
      <c r="I25" s="355" t="str">
        <f>C5</f>
        <v>jan-set</v>
      </c>
      <c r="J25" s="356"/>
      <c r="K25" s="367" t="str">
        <f>C5</f>
        <v>jan-set</v>
      </c>
      <c r="L25" s="356"/>
      <c r="M25" s="131" t="str">
        <f>G5</f>
        <v>2024 /2023</v>
      </c>
      <c r="O25" s="355" t="str">
        <f>C5</f>
        <v>jan-set</v>
      </c>
      <c r="P25" s="356"/>
      <c r="Q25" s="131" t="str">
        <f>G5</f>
        <v>2024 /2023</v>
      </c>
    </row>
    <row r="26" spans="1:17" ht="19.5" customHeight="1" x14ac:dyDescent="0.25">
      <c r="A26" s="365"/>
      <c r="B26" s="321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450235.97999999952</v>
      </c>
      <c r="D27" s="210">
        <f>D28+D29</f>
        <v>446684.53</v>
      </c>
      <c r="E27" s="216">
        <f>C27/$C$40</f>
        <v>0.42824235210483458</v>
      </c>
      <c r="F27" s="217">
        <f>D27/$D$40</f>
        <v>0.37575396188316379</v>
      </c>
      <c r="G27" s="53">
        <f>(D27-C27)/C27</f>
        <v>-7.887974657199745E-3</v>
      </c>
      <c r="I27" s="78">
        <f>I28+I29</f>
        <v>114860.01400000005</v>
      </c>
      <c r="J27" s="210">
        <f>J28+J29</f>
        <v>112325.34700000001</v>
      </c>
      <c r="K27" s="216">
        <f>I27/$I$40</f>
        <v>0.39600516683592923</v>
      </c>
      <c r="L27" s="217">
        <f>J27/$J$40</f>
        <v>0.37072929545990624</v>
      </c>
      <c r="M27" s="53">
        <f>(J27-I27)/I27</f>
        <v>-2.2067444637435301E-2</v>
      </c>
      <c r="O27" s="63">
        <f t="shared" ref="O27" si="15">(I27/C27)*10</f>
        <v>2.5511069550683221</v>
      </c>
      <c r="P27" s="237">
        <f t="shared" ref="P27" si="16">(J27/D27)*10</f>
        <v>2.5146460075525785</v>
      </c>
      <c r="Q27" s="53">
        <f>(P27-O27)/O27</f>
        <v>-1.4292206543244326E-2</v>
      </c>
    </row>
    <row r="28" spans="1:17" ht="20.100000000000001" customHeight="1" x14ac:dyDescent="0.25">
      <c r="A28" s="8" t="s">
        <v>4</v>
      </c>
      <c r="C28" s="19">
        <v>233861.48999999967</v>
      </c>
      <c r="D28" s="140">
        <v>227798.53000000009</v>
      </c>
      <c r="E28" s="214">
        <f>C28/$C$40</f>
        <v>0.22243756384005831</v>
      </c>
      <c r="F28" s="215">
        <f>D28/$D$40</f>
        <v>0.19162562034252847</v>
      </c>
      <c r="G28" s="52">
        <f>(D28-C28)/C28</f>
        <v>-2.5925431331167835E-2</v>
      </c>
      <c r="I28" s="19">
        <v>63236.47300000002</v>
      </c>
      <c r="J28" s="140">
        <v>61152.597000000038</v>
      </c>
      <c r="K28" s="214">
        <f>I28/$I$40</f>
        <v>0.21802165234352774</v>
      </c>
      <c r="L28" s="215">
        <f>J28/$J$40</f>
        <v>0.20183386748276494</v>
      </c>
      <c r="M28" s="52">
        <f>(J28-I28)/I28</f>
        <v>-3.2953703790532106E-2</v>
      </c>
      <c r="O28" s="27">
        <f t="shared" ref="O28:O40" si="17">(I28/C28)*10</f>
        <v>2.7040139443223472</v>
      </c>
      <c r="P28" s="143">
        <f t="shared" ref="P28:P40" si="18">(J28/D28)*10</f>
        <v>2.6845035830564852</v>
      </c>
      <c r="Q28" s="52">
        <f>(P28-O28)/O28</f>
        <v>-7.2153330817055095E-3</v>
      </c>
    </row>
    <row r="29" spans="1:17" ht="20.100000000000001" customHeight="1" x14ac:dyDescent="0.25">
      <c r="A29" s="8" t="s">
        <v>5</v>
      </c>
      <c r="C29" s="19">
        <v>216374.48999999987</v>
      </c>
      <c r="D29" s="140">
        <v>218885.99999999991</v>
      </c>
      <c r="E29" s="214">
        <f>C29/$C$40</f>
        <v>0.2058047882647763</v>
      </c>
      <c r="F29" s="215">
        <f>D29/$D$40</f>
        <v>0.18412834154063529</v>
      </c>
      <c r="G29" s="52">
        <f t="shared" ref="G29:G40" si="19">(D29-C29)/C29</f>
        <v>1.1607237063851843E-2</v>
      </c>
      <c r="I29" s="19">
        <v>51623.541000000034</v>
      </c>
      <c r="J29" s="140">
        <v>51172.749999999964</v>
      </c>
      <c r="K29" s="214">
        <f t="shared" ref="K29:K39" si="20">I29/$I$40</f>
        <v>0.17798351449240149</v>
      </c>
      <c r="L29" s="215">
        <f t="shared" ref="L29:L39" si="21">J29/$J$40</f>
        <v>0.16889542797714127</v>
      </c>
      <c r="M29" s="52">
        <f t="shared" ref="M29:M40" si="22">(J29-I29)/I29</f>
        <v>-8.7322758429157332E-3</v>
      </c>
      <c r="O29" s="27">
        <f t="shared" si="17"/>
        <v>2.3858422959194527</v>
      </c>
      <c r="P29" s="143">
        <f t="shared" si="18"/>
        <v>2.3378722257248059</v>
      </c>
      <c r="Q29" s="52">
        <f t="shared" ref="Q29:Q38" si="23">(P29-O29)/O29</f>
        <v>-2.0106136217255797E-2</v>
      </c>
    </row>
    <row r="30" spans="1:17" ht="20.100000000000001" customHeight="1" x14ac:dyDescent="0.25">
      <c r="A30" s="23" t="s">
        <v>38</v>
      </c>
      <c r="B30" s="15"/>
      <c r="C30" s="78">
        <f>C31+C32</f>
        <v>294155.47000000044</v>
      </c>
      <c r="D30" s="210">
        <f>D31+D32</f>
        <v>416872.85999999964</v>
      </c>
      <c r="E30" s="216">
        <f>C30/$C$40</f>
        <v>0.27978623644717027</v>
      </c>
      <c r="F30" s="217">
        <f>D30/$D$40</f>
        <v>0.35067618918113264</v>
      </c>
      <c r="G30" s="53">
        <f>(D30-C30)/C30</f>
        <v>0.41718547678205342</v>
      </c>
      <c r="I30" s="78">
        <f>I31+I32</f>
        <v>40941.850999999995</v>
      </c>
      <c r="J30" s="210">
        <f>J31+J32</f>
        <v>49180.283999999934</v>
      </c>
      <c r="K30" s="216">
        <f t="shared" si="20"/>
        <v>0.14115603830438977</v>
      </c>
      <c r="L30" s="217">
        <f t="shared" si="21"/>
        <v>0.16231930303173756</v>
      </c>
      <c r="M30" s="53">
        <f t="shared" si="22"/>
        <v>0.20122277812988817</v>
      </c>
      <c r="O30" s="63">
        <f t="shared" si="17"/>
        <v>1.3918439456522747</v>
      </c>
      <c r="P30" s="237">
        <f t="shared" si="18"/>
        <v>1.179743003658237</v>
      </c>
      <c r="Q30" s="53">
        <f t="shared" si="23"/>
        <v>-0.15238845034070145</v>
      </c>
    </row>
    <row r="31" spans="1:17" ht="20.100000000000001" customHeight="1" x14ac:dyDescent="0.25">
      <c r="A31" s="8"/>
      <c r="B31" t="s">
        <v>6</v>
      </c>
      <c r="C31" s="31">
        <v>284704.95000000042</v>
      </c>
      <c r="D31" s="141">
        <v>406471.38999999966</v>
      </c>
      <c r="E31" s="214">
        <f t="shared" ref="E31:E38" si="24">C31/$C$40</f>
        <v>0.2707973659588237</v>
      </c>
      <c r="F31" s="215">
        <f t="shared" ref="F31:F38" si="25">D31/$D$40</f>
        <v>0.34192640426713783</v>
      </c>
      <c r="G31" s="52">
        <f>(D31-C31)/C31</f>
        <v>0.42769344192996667</v>
      </c>
      <c r="I31" s="31">
        <v>39036.855999999992</v>
      </c>
      <c r="J31" s="141">
        <v>47028.129999999932</v>
      </c>
      <c r="K31" s="214">
        <f>I31/$I$40</f>
        <v>0.13458814895347423</v>
      </c>
      <c r="L31" s="215">
        <f>J31/$J$40</f>
        <v>0.15521612857066761</v>
      </c>
      <c r="M31" s="52">
        <f>(J31-I31)/I31</f>
        <v>0.20471100439031106</v>
      </c>
      <c r="O31" s="27">
        <f t="shared" si="17"/>
        <v>1.3711337298490924</v>
      </c>
      <c r="P31" s="143">
        <f t="shared" si="18"/>
        <v>1.1569849971482611</v>
      </c>
      <c r="Q31" s="52">
        <f t="shared" si="23"/>
        <v>-0.15618369531643034</v>
      </c>
    </row>
    <row r="32" spans="1:17" ht="20.100000000000001" customHeight="1" x14ac:dyDescent="0.25">
      <c r="A32" s="8"/>
      <c r="B32" t="s">
        <v>39</v>
      </c>
      <c r="C32" s="31">
        <v>9450.5199999999986</v>
      </c>
      <c r="D32" s="141">
        <v>10401.469999999998</v>
      </c>
      <c r="E32" s="218">
        <f t="shared" si="24"/>
        <v>8.988870488346545E-3</v>
      </c>
      <c r="F32" s="219">
        <f t="shared" si="25"/>
        <v>8.7497849139948278E-3</v>
      </c>
      <c r="G32" s="52">
        <f>(D32-C32)/C32</f>
        <v>0.10062409264252116</v>
      </c>
      <c r="I32" s="31">
        <v>1904.9950000000008</v>
      </c>
      <c r="J32" s="141">
        <v>2152.1540000000009</v>
      </c>
      <c r="K32" s="218">
        <f>I32/$I$40</f>
        <v>6.5678893509155496E-3</v>
      </c>
      <c r="L32" s="219">
        <f>J32/$J$40</f>
        <v>7.1031744610699429E-3</v>
      </c>
      <c r="M32" s="52">
        <f>(J32-I32)/I32</f>
        <v>0.1297425977496004</v>
      </c>
      <c r="O32" s="27">
        <f t="shared" si="17"/>
        <v>2.0157568049165562</v>
      </c>
      <c r="P32" s="143">
        <f t="shared" si="18"/>
        <v>2.0690863887508222</v>
      </c>
      <c r="Q32" s="52">
        <f t="shared" si="23"/>
        <v>2.6456358080593767E-2</v>
      </c>
    </row>
    <row r="33" spans="1:17" ht="20.100000000000001" customHeight="1" x14ac:dyDescent="0.25">
      <c r="A33" s="23" t="s">
        <v>129</v>
      </c>
      <c r="B33" s="15"/>
      <c r="C33" s="78">
        <f>SUM(C34:C36)</f>
        <v>294098.07000000012</v>
      </c>
      <c r="D33" s="210">
        <f>SUM(D34:D36)</f>
        <v>302583.5300000002</v>
      </c>
      <c r="E33" s="216">
        <f t="shared" si="24"/>
        <v>0.27973164038620918</v>
      </c>
      <c r="F33" s="217">
        <f t="shared" si="25"/>
        <v>0.25453525376867925</v>
      </c>
      <c r="G33" s="53">
        <f t="shared" si="19"/>
        <v>2.8852484479072155E-2</v>
      </c>
      <c r="I33" s="78">
        <f>SUM(I34:I36)</f>
        <v>130119.01399999998</v>
      </c>
      <c r="J33" s="210">
        <f>SUM(J34:J36)</f>
        <v>136416.32100000003</v>
      </c>
      <c r="K33" s="216">
        <f t="shared" si="20"/>
        <v>0.44861392623194857</v>
      </c>
      <c r="L33" s="217">
        <f t="shared" si="21"/>
        <v>0.45024144526847015</v>
      </c>
      <c r="M33" s="53">
        <f t="shared" si="22"/>
        <v>4.8396516438404959E-2</v>
      </c>
      <c r="O33" s="63">
        <f t="shared" si="17"/>
        <v>4.4243409689835751</v>
      </c>
      <c r="P33" s="237">
        <f t="shared" si="18"/>
        <v>4.5083855357229758</v>
      </c>
      <c r="Q33" s="53">
        <f t="shared" si="23"/>
        <v>1.8995951561732529E-2</v>
      </c>
    </row>
    <row r="34" spans="1:17" ht="20.100000000000001" customHeight="1" x14ac:dyDescent="0.25">
      <c r="A34" s="8"/>
      <c r="B34" s="3" t="s">
        <v>7</v>
      </c>
      <c r="C34" s="31">
        <v>275645.96000000008</v>
      </c>
      <c r="D34" s="141">
        <v>284302.84000000014</v>
      </c>
      <c r="E34" s="214">
        <f t="shared" si="24"/>
        <v>0.26218089957758439</v>
      </c>
      <c r="F34" s="215">
        <f t="shared" si="25"/>
        <v>0.23915741721486361</v>
      </c>
      <c r="G34" s="52">
        <f t="shared" si="19"/>
        <v>3.140579314131816E-2</v>
      </c>
      <c r="I34" s="31">
        <v>123746.37299999998</v>
      </c>
      <c r="J34" s="141">
        <v>129938.49300000002</v>
      </c>
      <c r="K34" s="214">
        <f t="shared" si="20"/>
        <v>0.42664284443850142</v>
      </c>
      <c r="L34" s="215">
        <f t="shared" si="21"/>
        <v>0.42886140349971019</v>
      </c>
      <c r="M34" s="52">
        <f t="shared" si="22"/>
        <v>5.0038799925069641E-2</v>
      </c>
      <c r="O34" s="27">
        <f t="shared" si="17"/>
        <v>4.4893229343901844</v>
      </c>
      <c r="P34" s="143">
        <f t="shared" si="18"/>
        <v>4.5704254308539429</v>
      </c>
      <c r="Q34" s="52">
        <f t="shared" si="23"/>
        <v>1.806564099955426E-2</v>
      </c>
    </row>
    <row r="35" spans="1:17" ht="20.100000000000001" customHeight="1" x14ac:dyDescent="0.25">
      <c r="A35" s="8"/>
      <c r="B35" s="3" t="s">
        <v>8</v>
      </c>
      <c r="C35" s="31">
        <v>9473.1400000000031</v>
      </c>
      <c r="D35" s="141">
        <v>9533.1600000000053</v>
      </c>
      <c r="E35" s="214">
        <f t="shared" si="24"/>
        <v>9.0103855214290034E-3</v>
      </c>
      <c r="F35" s="215">
        <f t="shared" si="25"/>
        <v>8.0193568361682545E-3</v>
      </c>
      <c r="G35" s="52">
        <f t="shared" si="19"/>
        <v>6.3358084014384078E-3</v>
      </c>
      <c r="I35" s="31">
        <v>4690.0839999999989</v>
      </c>
      <c r="J35" s="141">
        <v>4794.6679999999997</v>
      </c>
      <c r="K35" s="214">
        <f t="shared" si="20"/>
        <v>1.6170096382667348E-2</v>
      </c>
      <c r="L35" s="215">
        <f t="shared" si="21"/>
        <v>1.5824779865618019E-2</v>
      </c>
      <c r="M35" s="52">
        <f t="shared" si="22"/>
        <v>2.2298960956776203E-2</v>
      </c>
      <c r="O35" s="27">
        <f t="shared" si="17"/>
        <v>4.9509286255665987</v>
      </c>
      <c r="P35" s="143">
        <f t="shared" si="18"/>
        <v>5.0294634727624388</v>
      </c>
      <c r="Q35" s="52">
        <f t="shared" si="23"/>
        <v>1.5862649845179756E-2</v>
      </c>
    </row>
    <row r="36" spans="1:17" ht="20.100000000000001" customHeight="1" x14ac:dyDescent="0.25">
      <c r="A36" s="32"/>
      <c r="B36" s="33" t="s">
        <v>9</v>
      </c>
      <c r="C36" s="211">
        <v>8978.9700000000139</v>
      </c>
      <c r="D36" s="212">
        <v>8747.5300000000152</v>
      </c>
      <c r="E36" s="218">
        <f t="shared" si="24"/>
        <v>8.5403552871957424E-3</v>
      </c>
      <c r="F36" s="219">
        <f t="shared" si="25"/>
        <v>7.3584797176473454E-3</v>
      </c>
      <c r="G36" s="52">
        <f t="shared" si="19"/>
        <v>-2.57757849731092E-2</v>
      </c>
      <c r="I36" s="211">
        <v>1682.5569999999993</v>
      </c>
      <c r="J36" s="212">
        <v>1683.1600000000005</v>
      </c>
      <c r="K36" s="218">
        <f t="shared" si="20"/>
        <v>5.8009854107797685E-3</v>
      </c>
      <c r="L36" s="219">
        <f t="shared" si="21"/>
        <v>5.5552619031419143E-3</v>
      </c>
      <c r="M36" s="52">
        <f t="shared" si="22"/>
        <v>3.5838310381235383E-4</v>
      </c>
      <c r="O36" s="27">
        <f t="shared" si="17"/>
        <v>1.8738864257258869</v>
      </c>
      <c r="P36" s="143">
        <f t="shared" si="18"/>
        <v>1.9241545899242387</v>
      </c>
      <c r="Q36" s="52">
        <f t="shared" si="23"/>
        <v>2.682561947631347E-2</v>
      </c>
    </row>
    <row r="37" spans="1:17" ht="20.100000000000001" customHeight="1" x14ac:dyDescent="0.25">
      <c r="A37" s="8" t="s">
        <v>130</v>
      </c>
      <c r="B37" s="3"/>
      <c r="C37" s="19">
        <v>978.15999999999985</v>
      </c>
      <c r="D37" s="140">
        <v>1484.14</v>
      </c>
      <c r="E37" s="214">
        <f t="shared" si="24"/>
        <v>9.3037775242854951E-4</v>
      </c>
      <c r="F37" s="215">
        <f t="shared" si="25"/>
        <v>1.2484683205601025E-3</v>
      </c>
      <c r="G37" s="54">
        <f>(D37-C37)/C37</f>
        <v>0.51727733704097523</v>
      </c>
      <c r="I37" s="19">
        <v>233.208</v>
      </c>
      <c r="J37" s="140">
        <v>353.56499999999994</v>
      </c>
      <c r="K37" s="214">
        <f>I37/$I$40</f>
        <v>8.0403588447650141E-4</v>
      </c>
      <c r="L37" s="215">
        <f>J37/$J$40</f>
        <v>1.166939669897318E-3</v>
      </c>
      <c r="M37" s="54">
        <f>(J37-I37)/I37</f>
        <v>0.51609292991664069</v>
      </c>
      <c r="O37" s="238">
        <f t="shared" si="17"/>
        <v>2.3841498323382684</v>
      </c>
      <c r="P37" s="239">
        <f t="shared" si="18"/>
        <v>2.3822887328688664</v>
      </c>
      <c r="Q37" s="54">
        <f t="shared" si="23"/>
        <v>-7.8061346823016372E-4</v>
      </c>
    </row>
    <row r="38" spans="1:17" ht="20.100000000000001" customHeight="1" x14ac:dyDescent="0.25">
      <c r="A38" s="8" t="s">
        <v>10</v>
      </c>
      <c r="C38" s="19">
        <v>3839.8099999999986</v>
      </c>
      <c r="D38" s="140">
        <v>2768.3200000000047</v>
      </c>
      <c r="E38" s="214">
        <f t="shared" si="24"/>
        <v>3.6522386905543753E-3</v>
      </c>
      <c r="F38" s="215">
        <f t="shared" si="25"/>
        <v>2.3287289751458408E-3</v>
      </c>
      <c r="G38" s="52">
        <f t="shared" si="19"/>
        <v>-0.27904766121240226</v>
      </c>
      <c r="I38" s="19">
        <v>1818.2709999999984</v>
      </c>
      <c r="J38" s="140">
        <v>1188.2269999999999</v>
      </c>
      <c r="K38" s="214">
        <f t="shared" si="20"/>
        <v>6.2688892821128415E-3</v>
      </c>
      <c r="L38" s="215">
        <f t="shared" si="21"/>
        <v>3.9217377940211299E-3</v>
      </c>
      <c r="M38" s="52">
        <f t="shared" si="22"/>
        <v>-0.34650720382165201</v>
      </c>
      <c r="O38" s="27">
        <f t="shared" si="17"/>
        <v>4.7353150286081842</v>
      </c>
      <c r="P38" s="143">
        <f t="shared" si="18"/>
        <v>4.2922313894347397</v>
      </c>
      <c r="Q38" s="52">
        <f t="shared" si="23"/>
        <v>-9.3570044758706741E-2</v>
      </c>
    </row>
    <row r="39" spans="1:17" ht="20.100000000000001" customHeight="1" thickBot="1" x14ac:dyDescent="0.3">
      <c r="A39" s="8" t="s">
        <v>11</v>
      </c>
      <c r="B39" s="10"/>
      <c r="C39" s="21">
        <v>8050.41</v>
      </c>
      <c r="D39" s="142">
        <v>18375.270000000004</v>
      </c>
      <c r="E39" s="220">
        <f>C39/$C$40</f>
        <v>7.657154618802977E-3</v>
      </c>
      <c r="F39" s="221">
        <f>D39/$D$40</f>
        <v>1.5457397871318364E-2</v>
      </c>
      <c r="G39" s="55">
        <f t="shared" si="19"/>
        <v>1.2825259831486848</v>
      </c>
      <c r="I39" s="21">
        <v>2074.3979999999997</v>
      </c>
      <c r="J39" s="142">
        <v>3521.070999999999</v>
      </c>
      <c r="K39" s="220">
        <f t="shared" si="20"/>
        <v>7.1519434611432087E-3</v>
      </c>
      <c r="L39" s="221">
        <f t="shared" si="21"/>
        <v>1.1621278775967699E-2</v>
      </c>
      <c r="M39" s="55">
        <f t="shared" si="22"/>
        <v>0.69739413555161522</v>
      </c>
      <c r="O39" s="240">
        <f t="shared" si="17"/>
        <v>2.5767606867227877</v>
      </c>
      <c r="P39" s="241">
        <f t="shared" si="18"/>
        <v>1.9162009592239995</v>
      </c>
      <c r="Q39" s="55">
        <f>(P39-O39)/O39</f>
        <v>-0.25635276527713197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1051357.9000000001</v>
      </c>
      <c r="D40" s="226">
        <f>D28+D29+D30+D33+D37+D38+D39</f>
        <v>1188768.6499999999</v>
      </c>
      <c r="E40" s="222">
        <f>C40/$C$40</f>
        <v>1</v>
      </c>
      <c r="F40" s="223">
        <f>D40/$D$40</f>
        <v>1</v>
      </c>
      <c r="G40" s="55">
        <f t="shared" si="19"/>
        <v>0.13069835685830652</v>
      </c>
      <c r="H40" s="1"/>
      <c r="I40" s="213">
        <f>I28+I29+I30+I33+I37+I38+I39</f>
        <v>290046.75599999999</v>
      </c>
      <c r="J40" s="226">
        <f>J28+J29+J30+J33+J37+J38+J39</f>
        <v>302984.81499999994</v>
      </c>
      <c r="K40" s="222">
        <f>K28+K29+K30+K33+K37+K38+K39</f>
        <v>1.0000000000000002</v>
      </c>
      <c r="L40" s="223">
        <f>L28+L29+L30+L33+L37+L38+L39</f>
        <v>1.0000000000000002</v>
      </c>
      <c r="M40" s="55">
        <f t="shared" si="22"/>
        <v>4.4606804704273098E-2</v>
      </c>
      <c r="N40" s="1"/>
      <c r="O40" s="24">
        <f t="shared" si="17"/>
        <v>2.7587822947827751</v>
      </c>
      <c r="P40" s="242">
        <f t="shared" si="18"/>
        <v>2.5487281734759741</v>
      </c>
      <c r="Q40" s="55">
        <f>(P40-O40)/O40</f>
        <v>-7.6140158541702016E-2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6" t="s">
        <v>15</v>
      </c>
      <c r="B44" s="320"/>
      <c r="C44" s="366" t="s">
        <v>1</v>
      </c>
      <c r="D44" s="359"/>
      <c r="E44" s="358" t="s">
        <v>105</v>
      </c>
      <c r="F44" s="358"/>
      <c r="G44" s="130" t="s">
        <v>0</v>
      </c>
      <c r="I44" s="360">
        <v>1000</v>
      </c>
      <c r="J44" s="359"/>
      <c r="K44" s="358" t="s">
        <v>105</v>
      </c>
      <c r="L44" s="358"/>
      <c r="M44" s="130" t="s">
        <v>0</v>
      </c>
      <c r="O44" s="357" t="s">
        <v>22</v>
      </c>
      <c r="P44" s="358"/>
      <c r="Q44" s="130" t="s">
        <v>0</v>
      </c>
    </row>
    <row r="45" spans="1:17" ht="15" customHeight="1" x14ac:dyDescent="0.25">
      <c r="A45" s="365"/>
      <c r="B45" s="321"/>
      <c r="C45" s="367" t="str">
        <f>C5</f>
        <v>jan-set</v>
      </c>
      <c r="D45" s="356"/>
      <c r="E45" s="361" t="str">
        <f>C25</f>
        <v>jan-set</v>
      </c>
      <c r="F45" s="361"/>
      <c r="G45" s="131" t="str">
        <f>G25</f>
        <v>2024 /2023</v>
      </c>
      <c r="I45" s="355" t="str">
        <f>C5</f>
        <v>jan-set</v>
      </c>
      <c r="J45" s="356"/>
      <c r="K45" s="368" t="str">
        <f>C25</f>
        <v>jan-set</v>
      </c>
      <c r="L45" s="363"/>
      <c r="M45" s="131" t="str">
        <f>G45</f>
        <v>2024 /2023</v>
      </c>
      <c r="O45" s="355" t="str">
        <f>C5</f>
        <v>jan-set</v>
      </c>
      <c r="P45" s="356"/>
      <c r="Q45" s="131" t="str">
        <f>Q25</f>
        <v>2024 /2023</v>
      </c>
    </row>
    <row r="46" spans="1:17" ht="15.75" customHeight="1" x14ac:dyDescent="0.25">
      <c r="A46" s="365"/>
      <c r="B46" s="321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656637.47</v>
      </c>
      <c r="D47" s="210">
        <f>D48+D49</f>
        <v>749539.0500000004</v>
      </c>
      <c r="E47" s="216">
        <f>C47/$C$60</f>
        <v>0.48324180167196951</v>
      </c>
      <c r="F47" s="217">
        <f>D47/$D$60</f>
        <v>0.53223437548507468</v>
      </c>
      <c r="G47" s="53">
        <f>(D47-C47)/C47</f>
        <v>0.14148077781793419</v>
      </c>
      <c r="H47"/>
      <c r="I47" s="78">
        <f>I48+I49</f>
        <v>213647.31600000005</v>
      </c>
      <c r="J47" s="210">
        <f>J48+J49</f>
        <v>234373.35599999997</v>
      </c>
      <c r="K47" s="216">
        <f>I47/$I$60</f>
        <v>0.54674722693948863</v>
      </c>
      <c r="L47" s="217">
        <f>J47/$J$60</f>
        <v>0.5934540356705863</v>
      </c>
      <c r="M47" s="53">
        <f>(J47-I47)/I47</f>
        <v>9.7010533003840382E-2</v>
      </c>
      <c r="N47"/>
      <c r="O47" s="63">
        <f t="shared" ref="O47" si="26">(I47/C47)*10</f>
        <v>3.2536570902662634</v>
      </c>
      <c r="P47" s="237">
        <f t="shared" ref="P47" si="27">(J47/D47)*10</f>
        <v>3.1268998726617356</v>
      </c>
      <c r="Q47" s="53">
        <f>(P47-O47)/O47</f>
        <v>-3.8958382548590742E-2</v>
      </c>
    </row>
    <row r="48" spans="1:17" ht="20.100000000000001" customHeight="1" x14ac:dyDescent="0.25">
      <c r="A48" s="8" t="s">
        <v>4</v>
      </c>
      <c r="C48" s="19">
        <v>315230.23000000033</v>
      </c>
      <c r="D48" s="140">
        <v>384280.54000000021</v>
      </c>
      <c r="E48" s="214">
        <f>C48/$C$60</f>
        <v>0.23198862575824297</v>
      </c>
      <c r="F48" s="215">
        <f>D48/$D$60</f>
        <v>0.27287079067857406</v>
      </c>
      <c r="G48" s="52">
        <f>(D48-C48)/C48</f>
        <v>0.21904723414375521</v>
      </c>
      <c r="I48" s="19">
        <v>122249.23500000003</v>
      </c>
      <c r="J48" s="140">
        <v>137613.46599999987</v>
      </c>
      <c r="K48" s="214">
        <f>I48/$I$60</f>
        <v>0.31284937944984004</v>
      </c>
      <c r="L48" s="215">
        <f>J48/$J$60</f>
        <v>0.34844944900783409</v>
      </c>
      <c r="M48" s="52">
        <f>(J48-I48)/I48</f>
        <v>0.12567956764719088</v>
      </c>
      <c r="O48" s="27">
        <f t="shared" ref="O48:O60" si="28">(I48/C48)*10</f>
        <v>3.8780936396867745</v>
      </c>
      <c r="P48" s="143">
        <f t="shared" ref="P48:P60" si="29">(J48/D48)*10</f>
        <v>3.5810677792843686</v>
      </c>
      <c r="Q48" s="52">
        <f>(P48-O48)/O48</f>
        <v>-7.65906881058179E-2</v>
      </c>
    </row>
    <row r="49" spans="1:17" ht="20.100000000000001" customHeight="1" x14ac:dyDescent="0.25">
      <c r="A49" s="8" t="s">
        <v>5</v>
      </c>
      <c r="C49" s="19">
        <v>341407.2399999997</v>
      </c>
      <c r="D49" s="140">
        <v>365258.51000000018</v>
      </c>
      <c r="E49" s="214">
        <f>C49/$C$60</f>
        <v>0.25125317591372659</v>
      </c>
      <c r="F49" s="215">
        <f>D49/$D$60</f>
        <v>0.25936358480650062</v>
      </c>
      <c r="G49" s="52">
        <f>(D49-C49)/C49</f>
        <v>6.9861640895490393E-2</v>
      </c>
      <c r="I49" s="19">
        <v>91398.081000000006</v>
      </c>
      <c r="J49" s="140">
        <v>96759.890000000116</v>
      </c>
      <c r="K49" s="214">
        <f>I49/$I$60</f>
        <v>0.23389784748964859</v>
      </c>
      <c r="L49" s="215">
        <f>J49/$J$60</f>
        <v>0.24500458666275224</v>
      </c>
      <c r="M49" s="52">
        <f>(J49-I49)/I49</f>
        <v>5.8664349856537033E-2</v>
      </c>
      <c r="O49" s="27">
        <f t="shared" si="28"/>
        <v>2.6770984997271907</v>
      </c>
      <c r="P49" s="143">
        <f t="shared" si="29"/>
        <v>2.6490796887935635</v>
      </c>
      <c r="Q49" s="52">
        <f>(P49-O49)/O49</f>
        <v>-1.0466111327798544E-2</v>
      </c>
    </row>
    <row r="50" spans="1:17" ht="20.100000000000001" customHeight="1" x14ac:dyDescent="0.25">
      <c r="A50" s="23" t="s">
        <v>38</v>
      </c>
      <c r="B50" s="15"/>
      <c r="C50" s="78">
        <f>C51+C52</f>
        <v>561487.04000000074</v>
      </c>
      <c r="D50" s="210">
        <f>D51+D52</f>
        <v>546204.91000000073</v>
      </c>
      <c r="E50" s="216">
        <f>C50/$C$60</f>
        <v>0.41321737065212188</v>
      </c>
      <c r="F50" s="217">
        <f>D50/$D$60</f>
        <v>0.3878504117440334</v>
      </c>
      <c r="G50" s="53">
        <f>(D50-C50)/C50</f>
        <v>-2.7217244408704402E-2</v>
      </c>
      <c r="I50" s="78">
        <f>I51+I52</f>
        <v>72661.394</v>
      </c>
      <c r="J50" s="210">
        <f>J51+J52</f>
        <v>71527.608000000051</v>
      </c>
      <c r="K50" s="216">
        <f>I50/$I$60</f>
        <v>0.18594858301453032</v>
      </c>
      <c r="L50" s="217">
        <f>J50/$J$60</f>
        <v>0.18111422029329882</v>
      </c>
      <c r="M50" s="53">
        <f>(J50-I50)/I50</f>
        <v>-1.5603691831179968E-2</v>
      </c>
      <c r="O50" s="63">
        <f t="shared" si="28"/>
        <v>1.2940885331921448</v>
      </c>
      <c r="P50" s="237">
        <f t="shared" si="29"/>
        <v>1.3095379900557824</v>
      </c>
      <c r="Q50" s="53">
        <f>(P50-O50)/O50</f>
        <v>1.1938485248399706E-2</v>
      </c>
    </row>
    <row r="51" spans="1:17" ht="20.100000000000001" customHeight="1" x14ac:dyDescent="0.25">
      <c r="A51" s="8"/>
      <c r="B51" t="s">
        <v>6</v>
      </c>
      <c r="C51" s="31">
        <v>546772.71000000078</v>
      </c>
      <c r="D51" s="141">
        <v>535201.49000000069</v>
      </c>
      <c r="E51" s="214">
        <f t="shared" ref="E51:E57" si="30">C51/$C$60</f>
        <v>0.40238859577335068</v>
      </c>
      <c r="F51" s="215">
        <f t="shared" ref="F51:F57" si="31">D51/$D$60</f>
        <v>0.38003707850689256</v>
      </c>
      <c r="G51" s="52">
        <f t="shared" ref="G51:G59" si="32">(D51-C51)/C51</f>
        <v>-2.1162760665213286E-2</v>
      </c>
      <c r="I51" s="31">
        <v>69438.67</v>
      </c>
      <c r="J51" s="141">
        <v>68875.527000000046</v>
      </c>
      <c r="K51" s="214">
        <f t="shared" ref="K51:K58" si="33">I51/$I$60</f>
        <v>0.17770127411694819</v>
      </c>
      <c r="L51" s="215">
        <f t="shared" ref="L51:L58" si="34">J51/$J$60</f>
        <v>0.17439891698734075</v>
      </c>
      <c r="M51" s="52">
        <f t="shared" ref="M51:M58" si="35">(J51-I51)/I51</f>
        <v>-8.1099335571944674E-3</v>
      </c>
      <c r="O51" s="27">
        <f t="shared" si="28"/>
        <v>1.2699732215969575</v>
      </c>
      <c r="P51" s="143">
        <f t="shared" si="29"/>
        <v>1.2869083567013231</v>
      </c>
      <c r="Q51" s="52">
        <f t="shared" ref="Q51:Q58" si="36">(P51-O51)/O51</f>
        <v>1.3335033224614087E-2</v>
      </c>
    </row>
    <row r="52" spans="1:17" ht="20.100000000000001" customHeight="1" x14ac:dyDescent="0.25">
      <c r="A52" s="8"/>
      <c r="B52" t="s">
        <v>39</v>
      </c>
      <c r="C52" s="31">
        <v>14714.330000000004</v>
      </c>
      <c r="D52" s="141">
        <v>11003.420000000009</v>
      </c>
      <c r="E52" s="218">
        <f t="shared" si="30"/>
        <v>1.0828774878771253E-2</v>
      </c>
      <c r="F52" s="219">
        <f t="shared" si="31"/>
        <v>7.813333237140856E-3</v>
      </c>
      <c r="G52" s="52">
        <f t="shared" si="32"/>
        <v>-0.25219700795075234</v>
      </c>
      <c r="I52" s="31">
        <v>3222.7239999999988</v>
      </c>
      <c r="J52" s="141">
        <v>2652.0809999999997</v>
      </c>
      <c r="K52" s="218">
        <f t="shared" si="33"/>
        <v>8.2473088975821042E-3</v>
      </c>
      <c r="L52" s="219">
        <f t="shared" si="34"/>
        <v>6.7153033059580555E-3</v>
      </c>
      <c r="M52" s="52">
        <f t="shared" si="35"/>
        <v>-0.17706852960414834</v>
      </c>
      <c r="O52" s="27">
        <f t="shared" si="28"/>
        <v>2.190194184852452</v>
      </c>
      <c r="P52" s="143">
        <f t="shared" si="29"/>
        <v>2.4102333638087043</v>
      </c>
      <c r="Q52" s="52">
        <f t="shared" si="36"/>
        <v>0.10046560276621128</v>
      </c>
    </row>
    <row r="53" spans="1:17" ht="20.100000000000001" customHeight="1" x14ac:dyDescent="0.25">
      <c r="A53" s="23" t="s">
        <v>129</v>
      </c>
      <c r="B53" s="15"/>
      <c r="C53" s="78">
        <f>SUM(C54:C56)</f>
        <v>122255.80000000002</v>
      </c>
      <c r="D53" s="210">
        <f>SUM(D54:D56)</f>
        <v>93004.77000000015</v>
      </c>
      <c r="E53" s="216">
        <f>C53/$C$60</f>
        <v>8.997219280960006E-2</v>
      </c>
      <c r="F53" s="217">
        <f>D53/$D$60</f>
        <v>6.6041036391743788E-2</v>
      </c>
      <c r="G53" s="53">
        <f>(D53-C53)/C53</f>
        <v>-0.23926087760253389</v>
      </c>
      <c r="I53" s="78">
        <f>SUM(I54:I56)</f>
        <v>96435.438000000024</v>
      </c>
      <c r="J53" s="210">
        <f>SUM(J54:J56)</f>
        <v>80345.578000000023</v>
      </c>
      <c r="K53" s="216">
        <f t="shared" si="33"/>
        <v>0.24678900391706765</v>
      </c>
      <c r="L53" s="217">
        <f t="shared" si="34"/>
        <v>0.20344209907710625</v>
      </c>
      <c r="M53" s="53">
        <f t="shared" si="35"/>
        <v>-0.16684592649436608</v>
      </c>
      <c r="O53" s="63">
        <f t="shared" si="28"/>
        <v>7.8880051498579213</v>
      </c>
      <c r="P53" s="237">
        <f t="shared" si="29"/>
        <v>8.6388663721226226</v>
      </c>
      <c r="Q53" s="53">
        <f t="shared" si="36"/>
        <v>9.5190255077131358E-2</v>
      </c>
    </row>
    <row r="54" spans="1:17" ht="20.100000000000001" customHeight="1" x14ac:dyDescent="0.25">
      <c r="A54" s="8"/>
      <c r="B54" s="3" t="s">
        <v>7</v>
      </c>
      <c r="C54" s="31">
        <v>114138.75000000001</v>
      </c>
      <c r="D54" s="141">
        <v>83963.550000000134</v>
      </c>
      <c r="E54" s="214">
        <f>C54/$C$60</f>
        <v>8.3998580206801968E-2</v>
      </c>
      <c r="F54" s="215">
        <f>D54/$D$60</f>
        <v>5.9621026546595388E-2</v>
      </c>
      <c r="G54" s="52">
        <f>(D54-C54)/C54</f>
        <v>-0.264372967112395</v>
      </c>
      <c r="I54" s="31">
        <v>88064.489000000016</v>
      </c>
      <c r="J54" s="141">
        <v>73034.932000000015</v>
      </c>
      <c r="K54" s="214">
        <f t="shared" si="33"/>
        <v>0.2253668150579205</v>
      </c>
      <c r="L54" s="215">
        <f t="shared" si="34"/>
        <v>0.1849308977780173</v>
      </c>
      <c r="M54" s="52">
        <f t="shared" si="35"/>
        <v>-0.17066535184232998</v>
      </c>
      <c r="O54" s="27">
        <f t="shared" si="28"/>
        <v>7.7155645212515473</v>
      </c>
      <c r="P54" s="143">
        <f t="shared" si="29"/>
        <v>8.6984092502043922</v>
      </c>
      <c r="Q54" s="52">
        <f t="shared" si="36"/>
        <v>0.12738468147673748</v>
      </c>
    </row>
    <row r="55" spans="1:17" ht="20.100000000000001" customHeight="1" x14ac:dyDescent="0.25">
      <c r="A55" s="8"/>
      <c r="B55" s="3" t="s">
        <v>8</v>
      </c>
      <c r="C55" s="31">
        <v>6705.9999999999991</v>
      </c>
      <c r="D55" s="141">
        <v>7447.6700000000064</v>
      </c>
      <c r="E55" s="214">
        <f t="shared" si="30"/>
        <v>4.9351730141324818E-3</v>
      </c>
      <c r="F55" s="215">
        <f t="shared" si="31"/>
        <v>5.2884582748142705E-3</v>
      </c>
      <c r="G55" s="52">
        <f t="shared" si="32"/>
        <v>0.11059797196540523</v>
      </c>
      <c r="I55" s="31">
        <v>7427.8610000000008</v>
      </c>
      <c r="J55" s="141">
        <v>6254.1519999999991</v>
      </c>
      <c r="K55" s="214">
        <f t="shared" si="33"/>
        <v>1.9008721849994956E-2</v>
      </c>
      <c r="L55" s="215">
        <f t="shared" si="34"/>
        <v>1.5836065188644007E-2</v>
      </c>
      <c r="M55" s="52">
        <f t="shared" si="35"/>
        <v>-0.15801440010791823</v>
      </c>
      <c r="O55" s="27">
        <f t="shared" si="28"/>
        <v>11.076440501043844</v>
      </c>
      <c r="P55" s="143">
        <f t="shared" si="29"/>
        <v>8.3974612194149216</v>
      </c>
      <c r="Q55" s="52">
        <f t="shared" si="36"/>
        <v>-0.24186283322484833</v>
      </c>
    </row>
    <row r="56" spans="1:17" ht="20.100000000000001" customHeight="1" x14ac:dyDescent="0.25">
      <c r="A56" s="32"/>
      <c r="B56" s="33" t="s">
        <v>9</v>
      </c>
      <c r="C56" s="211">
        <v>1411.0500000000011</v>
      </c>
      <c r="D56" s="212">
        <v>1593.5499999999997</v>
      </c>
      <c r="E56" s="218">
        <f t="shared" si="30"/>
        <v>1.0384395886656197E-3</v>
      </c>
      <c r="F56" s="219">
        <f t="shared" si="31"/>
        <v>1.1315515703341143E-3</v>
      </c>
      <c r="G56" s="52">
        <f t="shared" si="32"/>
        <v>0.12933630984018887</v>
      </c>
      <c r="I56" s="211">
        <v>943.08799999999985</v>
      </c>
      <c r="J56" s="212">
        <v>1056.4939999999992</v>
      </c>
      <c r="K56" s="218">
        <f t="shared" si="33"/>
        <v>2.4134670091521685E-3</v>
      </c>
      <c r="L56" s="219">
        <f t="shared" si="34"/>
        <v>2.6751361104449091E-3</v>
      </c>
      <c r="M56" s="52">
        <f t="shared" si="35"/>
        <v>0.12024964796498248</v>
      </c>
      <c r="O56" s="27">
        <f t="shared" si="28"/>
        <v>6.683590234222736</v>
      </c>
      <c r="P56" s="143">
        <f t="shared" si="29"/>
        <v>6.6298139374352827</v>
      </c>
      <c r="Q56" s="52">
        <f t="shared" si="36"/>
        <v>-8.046019415148542E-3</v>
      </c>
    </row>
    <row r="57" spans="1:17" ht="20.100000000000001" customHeight="1" x14ac:dyDescent="0.25">
      <c r="A57" s="8" t="s">
        <v>130</v>
      </c>
      <c r="B57" s="3"/>
      <c r="C57" s="19">
        <v>878.13999999999942</v>
      </c>
      <c r="D57" s="140">
        <v>718.19</v>
      </c>
      <c r="E57" s="214">
        <f t="shared" si="30"/>
        <v>6.4625303170747026E-4</v>
      </c>
      <c r="F57" s="215">
        <f t="shared" si="31"/>
        <v>5.0997397150905695E-4</v>
      </c>
      <c r="G57" s="54">
        <f t="shared" si="32"/>
        <v>-0.18214635479536231</v>
      </c>
      <c r="I57" s="19">
        <v>1100.9010000000001</v>
      </c>
      <c r="J57" s="140">
        <v>940.65099999999984</v>
      </c>
      <c r="K57" s="214">
        <f t="shared" si="33"/>
        <v>2.8173280158825392E-3</v>
      </c>
      <c r="L57" s="215">
        <f t="shared" si="34"/>
        <v>2.381811403970222E-3</v>
      </c>
      <c r="M57" s="54">
        <f t="shared" si="35"/>
        <v>-0.1455625891883105</v>
      </c>
      <c r="O57" s="238">
        <f t="shared" si="28"/>
        <v>12.536736739016568</v>
      </c>
      <c r="P57" s="239">
        <f t="shared" si="29"/>
        <v>13.097522939612077</v>
      </c>
      <c r="Q57" s="54">
        <f t="shared" si="36"/>
        <v>4.473143308898251E-2</v>
      </c>
    </row>
    <row r="58" spans="1:17" ht="20.100000000000001" customHeight="1" x14ac:dyDescent="0.25">
      <c r="A58" s="8" t="s">
        <v>10</v>
      </c>
      <c r="C58" s="19">
        <v>7756.0399999999963</v>
      </c>
      <c r="D58" s="140">
        <v>8576.8000000000065</v>
      </c>
      <c r="E58" s="214">
        <f>C58/$C$60</f>
        <v>5.7079330904461793E-3</v>
      </c>
      <c r="F58" s="215">
        <f>D58/$D$60</f>
        <v>6.09023344635665E-3</v>
      </c>
      <c r="G58" s="52">
        <f t="shared" si="32"/>
        <v>0.10582204320761762</v>
      </c>
      <c r="I58" s="19">
        <v>4766.9530000000004</v>
      </c>
      <c r="J58" s="140">
        <v>5519.4199999999992</v>
      </c>
      <c r="K58" s="214">
        <f t="shared" si="33"/>
        <v>1.2199162538044128E-2</v>
      </c>
      <c r="L58" s="215">
        <f t="shared" si="34"/>
        <v>1.3975658878055009E-2</v>
      </c>
      <c r="M58" s="52">
        <f t="shared" si="35"/>
        <v>0.1578507277080346</v>
      </c>
      <c r="O58" s="27">
        <f t="shared" si="28"/>
        <v>6.1461170906802991</v>
      </c>
      <c r="P58" s="143">
        <f t="shared" si="29"/>
        <v>6.4352905512545409</v>
      </c>
      <c r="Q58" s="52">
        <f t="shared" si="36"/>
        <v>4.7049780586304095E-2</v>
      </c>
    </row>
    <row r="59" spans="1:17" ht="20.100000000000001" customHeight="1" thickBot="1" x14ac:dyDescent="0.3">
      <c r="A59" s="8" t="s">
        <v>11</v>
      </c>
      <c r="B59" s="10"/>
      <c r="C59" s="21">
        <v>9803.1200000000026</v>
      </c>
      <c r="D59" s="142">
        <v>10243.839999999998</v>
      </c>
      <c r="E59" s="220">
        <f>C59/$C$60</f>
        <v>7.2144487441548515E-3</v>
      </c>
      <c r="F59" s="221">
        <f>D59/$D$60</f>
        <v>7.2739689612823025E-3</v>
      </c>
      <c r="G59" s="55">
        <f t="shared" si="32"/>
        <v>4.4957115693778672E-2</v>
      </c>
      <c r="I59" s="21">
        <v>2148.6740000000004</v>
      </c>
      <c r="J59" s="142">
        <v>2224.3199999999997</v>
      </c>
      <c r="K59" s="220">
        <f>I59/$I$60</f>
        <v>5.4986955749866699E-3</v>
      </c>
      <c r="L59" s="221">
        <f>J59/$J$60</f>
        <v>5.6321746769833281E-3</v>
      </c>
      <c r="M59" s="55">
        <f>(J59-I59)/I59</f>
        <v>3.5205899080083466E-2</v>
      </c>
      <c r="O59" s="240">
        <f t="shared" si="28"/>
        <v>2.1918266837496634</v>
      </c>
      <c r="P59" s="241">
        <f t="shared" si="29"/>
        <v>2.1713732350368611</v>
      </c>
      <c r="Q59" s="55">
        <f>(P59-O59)/O59</f>
        <v>-9.3316907146196448E-3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1358817.6100000008</v>
      </c>
      <c r="D60" s="226">
        <f>D48+D49+D50+D53+D57+D58+D59</f>
        <v>1408287.5600000015</v>
      </c>
      <c r="E60" s="222">
        <f>E48+E49+E50+E53+E57+E58+E59</f>
        <v>1</v>
      </c>
      <c r="F60" s="223">
        <f>F48+F49+F50+F53+F57+F58+F59</f>
        <v>0.99999999999999978</v>
      </c>
      <c r="G60" s="55">
        <f>(D60-C60)/C60</f>
        <v>3.640661530726013E-2</v>
      </c>
      <c r="H60" s="1"/>
      <c r="I60" s="213">
        <f>I48+I49+I50+I53+I57+I58+I59</f>
        <v>390760.67600000009</v>
      </c>
      <c r="J60" s="226">
        <f>J48+J49+J50+J53+J57+J58+J59</f>
        <v>394930.93300000008</v>
      </c>
      <c r="K60" s="222">
        <f>K48+K49+K50+K53+K57+K58+K59</f>
        <v>0.99999999999999989</v>
      </c>
      <c r="L60" s="223">
        <f>L48+L49+L50+L53+L57+L58+L59</f>
        <v>0.99999999999999978</v>
      </c>
      <c r="M60" s="55">
        <f>(J60-I60)/I60</f>
        <v>1.0672151155762619E-2</v>
      </c>
      <c r="N60" s="1"/>
      <c r="O60" s="24">
        <f t="shared" si="28"/>
        <v>2.875740446136843</v>
      </c>
      <c r="P60" s="242">
        <f t="shared" si="29"/>
        <v>2.8043344570905653</v>
      </c>
      <c r="Q60" s="55">
        <f>(P60-O60)/O60</f>
        <v>-2.483047075482828E-2</v>
      </c>
    </row>
    <row r="63" spans="1:17" x14ac:dyDescent="0.25">
      <c r="D63" s="2"/>
      <c r="E63" s="2"/>
      <c r="F63" s="2"/>
      <c r="G63" s="2"/>
      <c r="H63" s="2"/>
      <c r="I63" s="2"/>
      <c r="J63" s="2"/>
    </row>
    <row r="64" spans="1:17" x14ac:dyDescent="0.25">
      <c r="D64" s="2"/>
      <c r="E64" s="2"/>
      <c r="F64" s="2"/>
      <c r="G64" s="2"/>
      <c r="H64" s="2"/>
      <c r="I64" s="2"/>
      <c r="J64" s="2"/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46" workbookViewId="0">
      <selection activeCell="K52" sqref="K52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181</v>
      </c>
    </row>
    <row r="3" spans="1:20" ht="8.25" customHeight="1" thickBot="1" x14ac:dyDescent="0.3">
      <c r="Q3" s="10"/>
    </row>
    <row r="4" spans="1:20" x14ac:dyDescent="0.25">
      <c r="A4" s="346" t="s">
        <v>3</v>
      </c>
      <c r="B4" s="320"/>
      <c r="C4" s="366" t="s">
        <v>1</v>
      </c>
      <c r="D4" s="359"/>
      <c r="E4" s="358" t="s">
        <v>104</v>
      </c>
      <c r="F4" s="358"/>
      <c r="G4" s="130" t="s">
        <v>0</v>
      </c>
      <c r="I4" s="360">
        <v>1000</v>
      </c>
      <c r="J4" s="358"/>
      <c r="K4" s="369" t="s">
        <v>104</v>
      </c>
      <c r="L4" s="370"/>
      <c r="M4" s="130" t="s">
        <v>0</v>
      </c>
      <c r="O4" s="357" t="s">
        <v>22</v>
      </c>
      <c r="P4" s="358"/>
      <c r="Q4" s="130" t="s">
        <v>0</v>
      </c>
    </row>
    <row r="5" spans="1:20" x14ac:dyDescent="0.25">
      <c r="A5" s="365"/>
      <c r="B5" s="321"/>
      <c r="C5" s="367" t="s">
        <v>66</v>
      </c>
      <c r="D5" s="356"/>
      <c r="E5" s="361" t="str">
        <f>C5</f>
        <v>set</v>
      </c>
      <c r="F5" s="361"/>
      <c r="G5" s="131" t="s">
        <v>147</v>
      </c>
      <c r="I5" s="355" t="str">
        <f>C5</f>
        <v>set</v>
      </c>
      <c r="J5" s="361"/>
      <c r="K5" s="362" t="str">
        <f>C5</f>
        <v>set</v>
      </c>
      <c r="L5" s="363"/>
      <c r="M5" s="131" t="str">
        <f>G5</f>
        <v>2024 /2023</v>
      </c>
      <c r="O5" s="355" t="str">
        <f>C5</f>
        <v>set</v>
      </c>
      <c r="P5" s="356"/>
      <c r="Q5" s="131" t="str">
        <f>G5</f>
        <v>2024 /2023</v>
      </c>
    </row>
    <row r="6" spans="1:20" ht="19.5" customHeight="1" x14ac:dyDescent="0.25">
      <c r="A6" s="365"/>
      <c r="B6" s="321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120015.67999999999</v>
      </c>
      <c r="D7" s="210">
        <f>D8+D9</f>
        <v>124481.37000000001</v>
      </c>
      <c r="E7" s="216">
        <f t="shared" ref="E7:E19" si="0">C7/$C$20</f>
        <v>0.45046307935214142</v>
      </c>
      <c r="F7" s="217">
        <f t="shared" ref="F7:F19" si="1">D7/$D$20</f>
        <v>0.47358032563234814</v>
      </c>
      <c r="G7" s="53">
        <f t="shared" ref="G7:G20" si="2">(D7-C7)/C7</f>
        <v>3.7209221328413228E-2</v>
      </c>
      <c r="I7" s="224">
        <f>I8+I9</f>
        <v>36555.078999999998</v>
      </c>
      <c r="J7" s="225">
        <f>J8+J9</f>
        <v>36194.283000000003</v>
      </c>
      <c r="K7" s="229">
        <f t="shared" ref="K7:K19" si="3">I7/$I$20</f>
        <v>0.46465011115098109</v>
      </c>
      <c r="L7" s="230">
        <f t="shared" ref="L7:L19" si="4">J7/$J$20</f>
        <v>0.4468540720508965</v>
      </c>
      <c r="M7" s="53">
        <f t="shared" ref="M7:M20" si="5">(J7-I7)/I7</f>
        <v>-9.8699280611592947E-3</v>
      </c>
      <c r="O7" s="63">
        <f t="shared" ref="O7:O20" si="6">(I7/C7)*10</f>
        <v>3.0458585911440905</v>
      </c>
      <c r="P7" s="237">
        <f t="shared" ref="P7:P20" si="7">(J7/D7)*10</f>
        <v>2.9076064153214256</v>
      </c>
      <c r="Q7" s="53">
        <f t="shared" ref="Q7:Q20" si="8">(P7-O7)/O7</f>
        <v>-4.5390214839466467E-2</v>
      </c>
    </row>
    <row r="8" spans="1:20" ht="20.100000000000001" customHeight="1" x14ac:dyDescent="0.25">
      <c r="A8" s="8" t="s">
        <v>4</v>
      </c>
      <c r="C8" s="19">
        <v>57749.08</v>
      </c>
      <c r="D8" s="140">
        <v>63589.770000000019</v>
      </c>
      <c r="E8" s="214">
        <f t="shared" si="0"/>
        <v>0.21675358092003616</v>
      </c>
      <c r="F8" s="215">
        <f t="shared" si="1"/>
        <v>0.24192265865555729</v>
      </c>
      <c r="G8" s="52">
        <f t="shared" si="2"/>
        <v>0.10113910039779017</v>
      </c>
      <c r="I8" s="19">
        <v>20244.620999999996</v>
      </c>
      <c r="J8" s="140">
        <v>20995.491000000002</v>
      </c>
      <c r="K8" s="227">
        <f t="shared" si="3"/>
        <v>0.2573285479114813</v>
      </c>
      <c r="L8" s="228">
        <f t="shared" si="4"/>
        <v>0.25921001524074805</v>
      </c>
      <c r="M8" s="52">
        <f t="shared" si="5"/>
        <v>3.7089852163693579E-2</v>
      </c>
      <c r="O8" s="27">
        <f t="shared" si="6"/>
        <v>3.5056179249955144</v>
      </c>
      <c r="P8" s="143">
        <f t="shared" si="7"/>
        <v>3.301708906951542</v>
      </c>
      <c r="Q8" s="52">
        <f t="shared" si="8"/>
        <v>-5.8166355377770769E-2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62266.599999999991</v>
      </c>
      <c r="D9" s="140">
        <v>60891.599999999991</v>
      </c>
      <c r="E9" s="214">
        <f t="shared" si="0"/>
        <v>0.23370949843210526</v>
      </c>
      <c r="F9" s="215">
        <f t="shared" si="1"/>
        <v>0.23165766697679085</v>
      </c>
      <c r="G9" s="52">
        <f t="shared" si="2"/>
        <v>-2.2082464756386252E-2</v>
      </c>
      <c r="I9" s="19">
        <v>16310.458000000002</v>
      </c>
      <c r="J9" s="140">
        <v>15198.792000000003</v>
      </c>
      <c r="K9" s="227">
        <f t="shared" si="3"/>
        <v>0.2073215632394998</v>
      </c>
      <c r="L9" s="228">
        <f t="shared" si="4"/>
        <v>0.18764405681014842</v>
      </c>
      <c r="M9" s="52">
        <f t="shared" si="5"/>
        <v>-6.8156639133002836E-2</v>
      </c>
      <c r="O9" s="27">
        <f t="shared" si="6"/>
        <v>2.6194553741492239</v>
      </c>
      <c r="P9" s="143">
        <f t="shared" si="7"/>
        <v>2.4960408332183759</v>
      </c>
      <c r="Q9" s="52">
        <f t="shared" si="8"/>
        <v>-4.711458043866542E-2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93884.540000000081</v>
      </c>
      <c r="D10" s="210">
        <f>D11+D12</f>
        <v>81857.709999999992</v>
      </c>
      <c r="E10" s="216">
        <f t="shared" si="0"/>
        <v>0.3523832801843837</v>
      </c>
      <c r="F10" s="217">
        <f t="shared" si="1"/>
        <v>0.31142170878516451</v>
      </c>
      <c r="G10" s="53">
        <f t="shared" si="2"/>
        <v>-0.12810234784129612</v>
      </c>
      <c r="I10" s="224">
        <f>I11+I12</f>
        <v>12342.843000000001</v>
      </c>
      <c r="J10" s="225">
        <f>J11+J12</f>
        <v>11270.060999999992</v>
      </c>
      <c r="K10" s="229">
        <f t="shared" si="3"/>
        <v>0.15688937156637275</v>
      </c>
      <c r="L10" s="230">
        <f t="shared" si="4"/>
        <v>0.13914000313563318</v>
      </c>
      <c r="M10" s="53">
        <f t="shared" si="5"/>
        <v>-8.6915307923790999E-2</v>
      </c>
      <c r="O10" s="63">
        <f t="shared" si="6"/>
        <v>1.3146832268656787</v>
      </c>
      <c r="P10" s="237">
        <f t="shared" si="7"/>
        <v>1.3767867437288428</v>
      </c>
      <c r="Q10" s="53">
        <f t="shared" si="8"/>
        <v>4.7238388376814051E-2</v>
      </c>
      <c r="T10" s="2"/>
    </row>
    <row r="11" spans="1:20" ht="20.100000000000001" customHeight="1" x14ac:dyDescent="0.25">
      <c r="A11" s="8"/>
      <c r="B11" t="s">
        <v>6</v>
      </c>
      <c r="C11" s="19">
        <v>90836.770000000077</v>
      </c>
      <c r="D11" s="140">
        <v>79917.349999999991</v>
      </c>
      <c r="E11" s="214">
        <f t="shared" si="0"/>
        <v>0.34094387610520771</v>
      </c>
      <c r="F11" s="215">
        <f t="shared" si="1"/>
        <v>0.30403975017847512</v>
      </c>
      <c r="G11" s="52">
        <f t="shared" si="2"/>
        <v>-0.12020925006470481</v>
      </c>
      <c r="I11" s="19">
        <v>11718.776</v>
      </c>
      <c r="J11" s="140">
        <v>10796.044999999993</v>
      </c>
      <c r="K11" s="227">
        <f t="shared" si="3"/>
        <v>0.14895688150348274</v>
      </c>
      <c r="L11" s="228">
        <f t="shared" si="4"/>
        <v>0.13328780874854509</v>
      </c>
      <c r="M11" s="52">
        <f t="shared" si="5"/>
        <v>-7.8739537303213841E-2</v>
      </c>
      <c r="O11" s="27">
        <f t="shared" si="6"/>
        <v>1.2900916666235478</v>
      </c>
      <c r="P11" s="143">
        <f t="shared" si="7"/>
        <v>1.3509012748796092</v>
      </c>
      <c r="Q11" s="52">
        <f t="shared" si="8"/>
        <v>4.7135881758862498E-2</v>
      </c>
    </row>
    <row r="12" spans="1:20" ht="20.100000000000001" customHeight="1" x14ac:dyDescent="0.25">
      <c r="A12" s="8"/>
      <c r="B12" t="s">
        <v>39</v>
      </c>
      <c r="C12" s="19">
        <v>3047.7699999999991</v>
      </c>
      <c r="D12" s="140">
        <v>1940.3600000000001</v>
      </c>
      <c r="E12" s="218">
        <f t="shared" si="0"/>
        <v>1.1439404079175951E-2</v>
      </c>
      <c r="F12" s="219">
        <f t="shared" si="1"/>
        <v>7.381958606689362E-3</v>
      </c>
      <c r="G12" s="52">
        <f t="shared" si="2"/>
        <v>-0.36335090902528711</v>
      </c>
      <c r="I12" s="19">
        <v>624.06700000000001</v>
      </c>
      <c r="J12" s="140">
        <v>474.01599999999985</v>
      </c>
      <c r="K12" s="231">
        <f t="shared" si="3"/>
        <v>7.9324900628900113E-3</v>
      </c>
      <c r="L12" s="232">
        <f t="shared" si="4"/>
        <v>5.8521943870880836E-3</v>
      </c>
      <c r="M12" s="52">
        <f t="shared" si="5"/>
        <v>-0.24044052962262089</v>
      </c>
      <c r="O12" s="27">
        <f t="shared" si="6"/>
        <v>2.0476184226500038</v>
      </c>
      <c r="P12" s="143">
        <f t="shared" si="7"/>
        <v>2.4429281164320011</v>
      </c>
      <c r="Q12" s="52">
        <f t="shared" si="8"/>
        <v>0.19305828146945081</v>
      </c>
    </row>
    <row r="13" spans="1:20" ht="20.100000000000001" customHeight="1" x14ac:dyDescent="0.25">
      <c r="A13" s="23" t="s">
        <v>129</v>
      </c>
      <c r="B13" s="15"/>
      <c r="C13" s="78">
        <f>SUM(C14:C16)</f>
        <v>50158.12999999999</v>
      </c>
      <c r="D13" s="210">
        <f>SUM(D14:D16)</f>
        <v>53542.689999999988</v>
      </c>
      <c r="E13" s="216">
        <f t="shared" si="0"/>
        <v>0.18826194789168399</v>
      </c>
      <c r="F13" s="217">
        <f t="shared" si="1"/>
        <v>0.20369927295491577</v>
      </c>
      <c r="G13" s="53">
        <f t="shared" si="2"/>
        <v>6.7477794726398255E-2</v>
      </c>
      <c r="I13" s="224">
        <f>SUM(I14:I16)</f>
        <v>28678.085999999996</v>
      </c>
      <c r="J13" s="225">
        <f>SUM(J14:J16)</f>
        <v>32294.665999999997</v>
      </c>
      <c r="K13" s="229">
        <f t="shared" si="3"/>
        <v>0.36452597592518932</v>
      </c>
      <c r="L13" s="230">
        <f t="shared" si="4"/>
        <v>0.39870945938129604</v>
      </c>
      <c r="M13" s="53">
        <f t="shared" si="5"/>
        <v>0.12610953185648449</v>
      </c>
      <c r="O13" s="63">
        <f t="shared" si="6"/>
        <v>5.7175349240492022</v>
      </c>
      <c r="P13" s="237">
        <f t="shared" si="7"/>
        <v>6.0315733109412326</v>
      </c>
      <c r="Q13" s="53">
        <f t="shared" si="8"/>
        <v>5.4925486431419306E-2</v>
      </c>
    </row>
    <row r="14" spans="1:20" ht="20.100000000000001" customHeight="1" x14ac:dyDescent="0.25">
      <c r="A14" s="8"/>
      <c r="B14" s="3" t="s">
        <v>7</v>
      </c>
      <c r="C14" s="31">
        <v>46880.609999999993</v>
      </c>
      <c r="D14" s="141">
        <v>50401.539999999986</v>
      </c>
      <c r="E14" s="214">
        <f t="shared" si="0"/>
        <v>0.17596020738712467</v>
      </c>
      <c r="F14" s="215">
        <f t="shared" si="1"/>
        <v>0.19174899605918388</v>
      </c>
      <c r="G14" s="52">
        <f t="shared" si="2"/>
        <v>7.510418486448861E-2</v>
      </c>
      <c r="I14" s="31">
        <v>26893.907999999996</v>
      </c>
      <c r="J14" s="141">
        <v>30822.667999999998</v>
      </c>
      <c r="K14" s="227">
        <f t="shared" si="3"/>
        <v>0.3418473624823587</v>
      </c>
      <c r="L14" s="228">
        <f t="shared" si="4"/>
        <v>0.38053619427335689</v>
      </c>
      <c r="M14" s="52">
        <f t="shared" si="5"/>
        <v>0.14608364094946716</v>
      </c>
      <c r="O14" s="27">
        <f t="shared" si="6"/>
        <v>5.7366804740808615</v>
      </c>
      <c r="P14" s="143">
        <f t="shared" si="7"/>
        <v>6.1154218700460348</v>
      </c>
      <c r="Q14" s="52">
        <f t="shared" si="8"/>
        <v>6.6021002507701237E-2</v>
      </c>
      <c r="S14" s="119"/>
    </row>
    <row r="15" spans="1:20" ht="20.100000000000001" customHeight="1" x14ac:dyDescent="0.25">
      <c r="A15" s="8"/>
      <c r="B15" s="3" t="s">
        <v>8</v>
      </c>
      <c r="C15" s="31">
        <v>2070.96</v>
      </c>
      <c r="D15" s="141">
        <v>1984.39</v>
      </c>
      <c r="E15" s="214">
        <f t="shared" si="0"/>
        <v>7.7730761415100991E-3</v>
      </c>
      <c r="F15" s="215">
        <f t="shared" si="1"/>
        <v>7.5494675418624913E-3</v>
      </c>
      <c r="G15" s="52">
        <f t="shared" si="2"/>
        <v>-4.1801869664310237E-2</v>
      </c>
      <c r="I15" s="31">
        <v>1426.1059999999995</v>
      </c>
      <c r="J15" s="141">
        <v>1104.8949999999998</v>
      </c>
      <c r="K15" s="227">
        <f t="shared" si="3"/>
        <v>1.8127174924531853E-2</v>
      </c>
      <c r="L15" s="228">
        <f t="shared" si="4"/>
        <v>1.3641017006433727E-2</v>
      </c>
      <c r="M15" s="52">
        <f t="shared" si="5"/>
        <v>-0.225236413001558</v>
      </c>
      <c r="O15" s="27">
        <f t="shared" si="6"/>
        <v>6.8862073627689551</v>
      </c>
      <c r="P15" s="143">
        <f t="shared" si="7"/>
        <v>5.5679327148393201</v>
      </c>
      <c r="Q15" s="52">
        <f t="shared" si="8"/>
        <v>-0.19143696645805836</v>
      </c>
    </row>
    <row r="16" spans="1:20" ht="20.100000000000001" customHeight="1" x14ac:dyDescent="0.25">
      <c r="A16" s="32"/>
      <c r="B16" s="33" t="s">
        <v>9</v>
      </c>
      <c r="C16" s="211">
        <v>1206.5599999999997</v>
      </c>
      <c r="D16" s="212">
        <v>1156.7599999999998</v>
      </c>
      <c r="E16" s="218">
        <f t="shared" si="0"/>
        <v>4.5286643630492252E-3</v>
      </c>
      <c r="F16" s="219">
        <f t="shared" si="1"/>
        <v>4.4008093538693768E-3</v>
      </c>
      <c r="G16" s="52">
        <f t="shared" si="2"/>
        <v>-4.1274366794854765E-2</v>
      </c>
      <c r="I16" s="211">
        <v>358.07199999999995</v>
      </c>
      <c r="J16" s="212">
        <v>367.10299999999995</v>
      </c>
      <c r="K16" s="231">
        <f t="shared" si="3"/>
        <v>4.5514385182987595E-3</v>
      </c>
      <c r="L16" s="232">
        <f t="shared" si="4"/>
        <v>4.5322481015054291E-3</v>
      </c>
      <c r="M16" s="52">
        <f t="shared" si="5"/>
        <v>2.5221184566232509E-2</v>
      </c>
      <c r="O16" s="27">
        <f t="shared" si="6"/>
        <v>2.9677098528046679</v>
      </c>
      <c r="P16" s="143">
        <f t="shared" si="7"/>
        <v>3.1735450741726896</v>
      </c>
      <c r="Q16" s="52">
        <f t="shared" si="8"/>
        <v>6.9358270038930789E-2</v>
      </c>
    </row>
    <row r="17" spans="1:17" ht="20.100000000000001" customHeight="1" x14ac:dyDescent="0.25">
      <c r="A17" s="8" t="s">
        <v>130</v>
      </c>
      <c r="B17" s="3"/>
      <c r="C17" s="19">
        <v>295.2600000000001</v>
      </c>
      <c r="D17" s="140">
        <v>324.34999999999991</v>
      </c>
      <c r="E17" s="214">
        <f t="shared" si="0"/>
        <v>1.108219599384958E-3</v>
      </c>
      <c r="F17" s="215">
        <f t="shared" si="1"/>
        <v>1.2339660032569697E-3</v>
      </c>
      <c r="G17" s="54">
        <f t="shared" si="2"/>
        <v>9.8523335365439932E-2</v>
      </c>
      <c r="I17" s="31">
        <v>179.66199999999998</v>
      </c>
      <c r="J17" s="141">
        <v>160.80500000000001</v>
      </c>
      <c r="K17" s="227">
        <f t="shared" si="3"/>
        <v>2.283676319496056E-3</v>
      </c>
      <c r="L17" s="228">
        <f t="shared" si="4"/>
        <v>1.9852961048059553E-3</v>
      </c>
      <c r="M17" s="54">
        <f t="shared" si="5"/>
        <v>-0.10495819928532452</v>
      </c>
      <c r="O17" s="238">
        <f t="shared" si="6"/>
        <v>6.0848743480322396</v>
      </c>
      <c r="P17" s="239">
        <f t="shared" si="7"/>
        <v>4.9577616772005566</v>
      </c>
      <c r="Q17" s="54">
        <f t="shared" si="8"/>
        <v>-0.18523187273311156</v>
      </c>
    </row>
    <row r="18" spans="1:17" ht="20.100000000000001" customHeight="1" x14ac:dyDescent="0.25">
      <c r="A18" s="8" t="s">
        <v>10</v>
      </c>
      <c r="C18" s="19">
        <v>1098.99</v>
      </c>
      <c r="D18" s="140">
        <v>1186.3099999999993</v>
      </c>
      <c r="E18" s="214">
        <f t="shared" si="0"/>
        <v>4.1249145076477497E-3</v>
      </c>
      <c r="F18" s="215">
        <f t="shared" si="1"/>
        <v>4.5132301813589496E-3</v>
      </c>
      <c r="G18" s="52">
        <f t="shared" si="2"/>
        <v>7.9454772108935715E-2</v>
      </c>
      <c r="I18" s="19">
        <v>673.31900000000019</v>
      </c>
      <c r="J18" s="140">
        <v>701.49499999999989</v>
      </c>
      <c r="K18" s="227">
        <f t="shared" si="3"/>
        <v>8.5585302165553396E-3</v>
      </c>
      <c r="L18" s="228">
        <f t="shared" si="4"/>
        <v>8.6606466903445378E-3</v>
      </c>
      <c r="M18" s="52">
        <f t="shared" si="5"/>
        <v>4.1846435344910358E-2</v>
      </c>
      <c r="O18" s="27">
        <f t="shared" si="6"/>
        <v>6.126707249383526</v>
      </c>
      <c r="P18" s="143">
        <f t="shared" si="7"/>
        <v>5.9132520167578484</v>
      </c>
      <c r="Q18" s="52">
        <f t="shared" si="8"/>
        <v>-3.4840122750626867E-2</v>
      </c>
    </row>
    <row r="19" spans="1:17" ht="20.100000000000001" customHeight="1" thickBot="1" x14ac:dyDescent="0.3">
      <c r="A19" s="8" t="s">
        <v>11</v>
      </c>
      <c r="B19" s="10"/>
      <c r="C19" s="21">
        <v>974.74000000000012</v>
      </c>
      <c r="D19" s="142">
        <v>1459.2199999999998</v>
      </c>
      <c r="E19" s="220">
        <f t="shared" si="0"/>
        <v>3.6585584647581583E-3</v>
      </c>
      <c r="F19" s="221">
        <f t="shared" si="1"/>
        <v>5.5514964429555598E-3</v>
      </c>
      <c r="G19" s="55">
        <f t="shared" si="2"/>
        <v>0.49703510679770979</v>
      </c>
      <c r="I19" s="21">
        <v>243.28099999999998</v>
      </c>
      <c r="J19" s="142">
        <v>376.68299999999999</v>
      </c>
      <c r="K19" s="233">
        <f t="shared" si="3"/>
        <v>3.0923348214053053E-3</v>
      </c>
      <c r="L19" s="234">
        <f t="shared" si="4"/>
        <v>4.6505226370238588E-3</v>
      </c>
      <c r="M19" s="55">
        <f t="shared" si="5"/>
        <v>0.54834532906392208</v>
      </c>
      <c r="O19" s="240">
        <f t="shared" si="6"/>
        <v>2.4958553050044108</v>
      </c>
      <c r="P19" s="241">
        <f t="shared" si="7"/>
        <v>2.5813996518688072</v>
      </c>
      <c r="Q19" s="55">
        <f t="shared" si="8"/>
        <v>3.4274561787645458E-2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266427.34000000008</v>
      </c>
      <c r="D20" s="145">
        <f>D8+D9+D10+D13+D17+D18+D19</f>
        <v>262851.65000000002</v>
      </c>
      <c r="E20" s="222">
        <f>E8+E9+E10+E13+E17+E18+E19</f>
        <v>1.0000000000000002</v>
      </c>
      <c r="F20" s="223">
        <f>F8+F9+F10+F13+F17+F18+F19</f>
        <v>0.99999999999999989</v>
      </c>
      <c r="G20" s="55">
        <f t="shared" si="2"/>
        <v>-1.3420882406437941E-2</v>
      </c>
      <c r="H20" s="1"/>
      <c r="I20" s="213">
        <f>I8+I9+I10+I13+I17+I18+I19</f>
        <v>78672.27</v>
      </c>
      <c r="J20" s="226">
        <f>J8+J9+J10+J13+J17+J18+J19</f>
        <v>80997.992999999988</v>
      </c>
      <c r="K20" s="235">
        <f>K8+K9+K10+K13+K17+K18+K19</f>
        <v>0.99999999999999989</v>
      </c>
      <c r="L20" s="236">
        <f>L8+L9+L10+L13+L17+L18+L19</f>
        <v>0.99999999999999989</v>
      </c>
      <c r="M20" s="55">
        <f t="shared" si="5"/>
        <v>2.9562169745451394E-2</v>
      </c>
      <c r="N20" s="1"/>
      <c r="O20" s="24">
        <f t="shared" si="6"/>
        <v>2.952860243246807</v>
      </c>
      <c r="P20" s="242">
        <f t="shared" si="7"/>
        <v>3.0815097793755521</v>
      </c>
      <c r="Q20" s="55">
        <f t="shared" si="8"/>
        <v>4.3567770070719311E-2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6" t="s">
        <v>2</v>
      </c>
      <c r="B24" s="320"/>
      <c r="C24" s="366" t="s">
        <v>1</v>
      </c>
      <c r="D24" s="359"/>
      <c r="E24" s="358" t="s">
        <v>105</v>
      </c>
      <c r="F24" s="358"/>
      <c r="G24" s="130" t="s">
        <v>0</v>
      </c>
      <c r="I24" s="360">
        <v>1000</v>
      </c>
      <c r="J24" s="359"/>
      <c r="K24" s="358" t="s">
        <v>105</v>
      </c>
      <c r="L24" s="358"/>
      <c r="M24" s="130" t="s">
        <v>0</v>
      </c>
      <c r="O24" s="357" t="s">
        <v>22</v>
      </c>
      <c r="P24" s="358"/>
      <c r="Q24" s="130" t="s">
        <v>0</v>
      </c>
    </row>
    <row r="25" spans="1:17" ht="15" customHeight="1" x14ac:dyDescent="0.25">
      <c r="A25" s="365"/>
      <c r="B25" s="321"/>
      <c r="C25" s="367" t="str">
        <f>C5</f>
        <v>set</v>
      </c>
      <c r="D25" s="356"/>
      <c r="E25" s="361" t="str">
        <f>C5</f>
        <v>set</v>
      </c>
      <c r="F25" s="361"/>
      <c r="G25" s="131" t="str">
        <f>G5</f>
        <v>2024 /2023</v>
      </c>
      <c r="I25" s="355" t="str">
        <f>C5</f>
        <v>set</v>
      </c>
      <c r="J25" s="356"/>
      <c r="K25" s="368" t="str">
        <f>C5</f>
        <v>set</v>
      </c>
      <c r="L25" s="363"/>
      <c r="M25" s="131" t="str">
        <f>G5</f>
        <v>2024 /2023</v>
      </c>
      <c r="O25" s="355" t="str">
        <f>C5</f>
        <v>set</v>
      </c>
      <c r="P25" s="356"/>
      <c r="Q25" s="131" t="str">
        <f>G5</f>
        <v>2024 /2023</v>
      </c>
    </row>
    <row r="26" spans="1:17" ht="19.5" customHeight="1" x14ac:dyDescent="0.25">
      <c r="A26" s="365"/>
      <c r="B26" s="321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43586.100000000006</v>
      </c>
      <c r="D27" s="210">
        <f>D28+D29</f>
        <v>44358.000000000007</v>
      </c>
      <c r="E27" s="216">
        <f t="shared" ref="E27:E40" si="9">C27/$C$40</f>
        <v>0.37609210430151008</v>
      </c>
      <c r="F27" s="217">
        <f t="shared" ref="F27:F40" si="10">D27/$D$40</f>
        <v>0.39409604009797056</v>
      </c>
      <c r="G27" s="53">
        <f t="shared" ref="G27:H40" si="11">(D27-C27)/C27</f>
        <v>1.7709774446440524E-2</v>
      </c>
      <c r="I27" s="78">
        <f>I28+I29</f>
        <v>11610.548000000003</v>
      </c>
      <c r="J27" s="210">
        <f>J28+J29</f>
        <v>11490.074000000001</v>
      </c>
      <c r="K27" s="216">
        <f t="shared" ref="K27:K39" si="12">I27/$I$40</f>
        <v>0.34128648113414167</v>
      </c>
      <c r="L27" s="217">
        <f t="shared" ref="L27:L39" si="13">J27/$J$40</f>
        <v>0.32525831684972167</v>
      </c>
      <c r="M27" s="53">
        <f t="shared" ref="M27:M40" si="14">(J27-I27)/I27</f>
        <v>-1.0376254419688197E-2</v>
      </c>
      <c r="O27" s="63">
        <f t="shared" ref="O27:O40" si="15">(I27/C27)*10</f>
        <v>2.6638189698091823</v>
      </c>
      <c r="P27" s="237">
        <f t="shared" ref="P27:P40" si="16">(J27/D27)*10</f>
        <v>2.5903047928220384</v>
      </c>
      <c r="Q27" s="53">
        <f t="shared" ref="Q27:Q40" si="17">(P27-O27)/O27</f>
        <v>-2.7597287135623167E-2</v>
      </c>
    </row>
    <row r="28" spans="1:17" ht="20.100000000000001" customHeight="1" x14ac:dyDescent="0.25">
      <c r="A28" s="8" t="s">
        <v>4</v>
      </c>
      <c r="C28" s="19">
        <v>21467.080000000005</v>
      </c>
      <c r="D28" s="140">
        <v>21700.570000000003</v>
      </c>
      <c r="E28" s="214">
        <f t="shared" si="9"/>
        <v>0.18523334940287989</v>
      </c>
      <c r="F28" s="215">
        <f t="shared" si="10"/>
        <v>0.19279743687426884</v>
      </c>
      <c r="G28" s="52">
        <f t="shared" si="11"/>
        <v>1.0876653927781418E-2</v>
      </c>
      <c r="I28" s="19">
        <v>6379.3680000000013</v>
      </c>
      <c r="J28" s="140">
        <v>6074.1879999999992</v>
      </c>
      <c r="K28" s="214">
        <f t="shared" si="12"/>
        <v>0.18751845792117194</v>
      </c>
      <c r="L28" s="215">
        <f t="shared" si="13"/>
        <v>0.17194668764611759</v>
      </c>
      <c r="M28" s="52">
        <f t="shared" si="14"/>
        <v>-4.7838594669566331E-2</v>
      </c>
      <c r="O28" s="27">
        <f t="shared" si="15"/>
        <v>2.9716980604721273</v>
      </c>
      <c r="P28" s="143">
        <f t="shared" si="16"/>
        <v>2.7990914524365018</v>
      </c>
      <c r="Q28" s="52">
        <f t="shared" si="17"/>
        <v>-5.8083494528445682E-2</v>
      </c>
    </row>
    <row r="29" spans="1:17" ht="20.100000000000001" customHeight="1" x14ac:dyDescent="0.25">
      <c r="A29" s="8" t="s">
        <v>5</v>
      </c>
      <c r="C29" s="19">
        <v>22119.020000000004</v>
      </c>
      <c r="D29" s="140">
        <v>22657.430000000004</v>
      </c>
      <c r="E29" s="214">
        <f t="shared" si="9"/>
        <v>0.19085875489863027</v>
      </c>
      <c r="F29" s="215">
        <f t="shared" si="10"/>
        <v>0.20129860322370172</v>
      </c>
      <c r="G29" s="52">
        <f t="shared" si="11"/>
        <v>2.4341494333835756E-2</v>
      </c>
      <c r="I29" s="19">
        <v>5231.1800000000012</v>
      </c>
      <c r="J29" s="140">
        <v>5415.8860000000004</v>
      </c>
      <c r="K29" s="214">
        <f t="shared" si="12"/>
        <v>0.15376802321296973</v>
      </c>
      <c r="L29" s="215">
        <f t="shared" si="13"/>
        <v>0.15331162920360408</v>
      </c>
      <c r="M29" s="52">
        <f t="shared" si="14"/>
        <v>3.5308668407510194E-2</v>
      </c>
      <c r="O29" s="27">
        <f t="shared" si="15"/>
        <v>2.3650143632041565</v>
      </c>
      <c r="P29" s="143">
        <f t="shared" si="16"/>
        <v>2.3903355323176543</v>
      </c>
      <c r="Q29" s="52">
        <f t="shared" si="17"/>
        <v>1.0706560394496845E-2</v>
      </c>
    </row>
    <row r="30" spans="1:17" ht="20.100000000000001" customHeight="1" x14ac:dyDescent="0.25">
      <c r="A30" s="23" t="s">
        <v>38</v>
      </c>
      <c r="B30" s="15"/>
      <c r="C30" s="78">
        <f>C31+C32</f>
        <v>33533.140000000014</v>
      </c>
      <c r="D30" s="210">
        <f>D31+D32</f>
        <v>28187.619999999995</v>
      </c>
      <c r="E30" s="216">
        <f t="shared" si="9"/>
        <v>0.28934796153904901</v>
      </c>
      <c r="F30" s="217">
        <f t="shared" si="10"/>
        <v>0.25043125077294631</v>
      </c>
      <c r="G30" s="53">
        <f t="shared" si="11"/>
        <v>-0.15941006419321352</v>
      </c>
      <c r="I30" s="78">
        <f>I31+I32</f>
        <v>4200.9140000000007</v>
      </c>
      <c r="J30" s="210">
        <f>J31+J32</f>
        <v>4093.6069999999991</v>
      </c>
      <c r="K30" s="216">
        <f t="shared" si="12"/>
        <v>0.12348384904891238</v>
      </c>
      <c r="L30" s="217">
        <f t="shared" si="13"/>
        <v>0.11588086575110293</v>
      </c>
      <c r="M30" s="53">
        <f t="shared" si="14"/>
        <v>-2.5543726912762698E-2</v>
      </c>
      <c r="O30" s="63">
        <f t="shared" si="15"/>
        <v>1.2527648767756312</v>
      </c>
      <c r="P30" s="237">
        <f t="shared" si="16"/>
        <v>1.4522712453197537</v>
      </c>
      <c r="Q30" s="53">
        <f t="shared" si="17"/>
        <v>0.15925284324510472</v>
      </c>
    </row>
    <row r="31" spans="1:17" ht="20.100000000000001" customHeight="1" x14ac:dyDescent="0.25">
      <c r="A31" s="8"/>
      <c r="B31" t="s">
        <v>6</v>
      </c>
      <c r="C31" s="31">
        <v>31867.14000000001</v>
      </c>
      <c r="D31" s="141">
        <v>27211.749999999996</v>
      </c>
      <c r="E31" s="214">
        <f t="shared" si="9"/>
        <v>0.27497251969482994</v>
      </c>
      <c r="F31" s="215">
        <f t="shared" si="10"/>
        <v>0.24176119119743783</v>
      </c>
      <c r="G31" s="52">
        <f t="shared" si="11"/>
        <v>-0.14608747443291153</v>
      </c>
      <c r="I31" s="31">
        <v>3909.5450000000005</v>
      </c>
      <c r="J31" s="141">
        <v>3918.1219999999989</v>
      </c>
      <c r="K31" s="214">
        <f t="shared" si="12"/>
        <v>0.11491919725800866</v>
      </c>
      <c r="L31" s="215">
        <f t="shared" si="13"/>
        <v>0.11091327757609436</v>
      </c>
      <c r="M31" s="52">
        <f t="shared" si="14"/>
        <v>2.1938614340027817E-3</v>
      </c>
      <c r="O31" s="27">
        <f t="shared" si="15"/>
        <v>1.2268264425361044</v>
      </c>
      <c r="P31" s="143">
        <f t="shared" si="16"/>
        <v>1.4398640293255669</v>
      </c>
      <c r="Q31" s="52">
        <f t="shared" si="17"/>
        <v>0.17364932756834756</v>
      </c>
    </row>
    <row r="32" spans="1:17" ht="20.100000000000001" customHeight="1" x14ac:dyDescent="0.25">
      <c r="A32" s="8"/>
      <c r="B32" t="s">
        <v>39</v>
      </c>
      <c r="C32" s="31">
        <v>1666</v>
      </c>
      <c r="D32" s="141">
        <v>975.87000000000023</v>
      </c>
      <c r="E32" s="218">
        <f t="shared" si="9"/>
        <v>1.4375441844219046E-2</v>
      </c>
      <c r="F32" s="219">
        <f t="shared" si="10"/>
        <v>8.6700595755085114E-3</v>
      </c>
      <c r="G32" s="52">
        <f t="shared" si="11"/>
        <v>-0.41424369747899148</v>
      </c>
      <c r="I32" s="31">
        <v>291.36900000000003</v>
      </c>
      <c r="J32" s="141">
        <v>175.48500000000001</v>
      </c>
      <c r="K32" s="218">
        <f t="shared" si="12"/>
        <v>8.5646517909037292E-3</v>
      </c>
      <c r="L32" s="219">
        <f t="shared" si="13"/>
        <v>4.9675881750085695E-3</v>
      </c>
      <c r="M32" s="52">
        <f t="shared" si="14"/>
        <v>-0.39772247562369367</v>
      </c>
      <c r="O32" s="27">
        <f t="shared" si="15"/>
        <v>1.7489135654261707</v>
      </c>
      <c r="P32" s="143">
        <f t="shared" si="16"/>
        <v>1.7982415690614526</v>
      </c>
      <c r="Q32" s="52">
        <f t="shared" si="17"/>
        <v>2.8204940833231957E-2</v>
      </c>
    </row>
    <row r="33" spans="1:17" ht="20.100000000000001" customHeight="1" x14ac:dyDescent="0.25">
      <c r="A33" s="23" t="s">
        <v>129</v>
      </c>
      <c r="B33" s="15"/>
      <c r="C33" s="78">
        <f>SUM(C34:C36)</f>
        <v>37913.57</v>
      </c>
      <c r="D33" s="210">
        <f>SUM(D34:D36)</f>
        <v>38713.5</v>
      </c>
      <c r="E33" s="216">
        <f t="shared" si="9"/>
        <v>0.32714545056526284</v>
      </c>
      <c r="F33" s="217">
        <f t="shared" si="10"/>
        <v>0.34394781208198705</v>
      </c>
      <c r="G33" s="53">
        <f t="shared" si="11"/>
        <v>2.1098778089217139E-2</v>
      </c>
      <c r="I33" s="78">
        <f>SUM(I34:I36)</f>
        <v>17961.195000000003</v>
      </c>
      <c r="J33" s="210">
        <f>SUM(J34:J36)</f>
        <v>19312.304999999997</v>
      </c>
      <c r="K33" s="216">
        <f t="shared" si="12"/>
        <v>0.52796069905693854</v>
      </c>
      <c r="L33" s="217">
        <f t="shared" si="13"/>
        <v>0.54668819528825163</v>
      </c>
      <c r="M33" s="53">
        <f t="shared" si="14"/>
        <v>7.5223836721331344E-2</v>
      </c>
      <c r="O33" s="63">
        <f t="shared" si="15"/>
        <v>4.7374053669965672</v>
      </c>
      <c r="P33" s="237">
        <f t="shared" si="16"/>
        <v>4.9885195086985155</v>
      </c>
      <c r="Q33" s="53">
        <f t="shared" si="17"/>
        <v>5.3006682402850877E-2</v>
      </c>
    </row>
    <row r="34" spans="1:17" ht="20.100000000000001" customHeight="1" x14ac:dyDescent="0.25">
      <c r="A34" s="8"/>
      <c r="B34" s="3" t="s">
        <v>7</v>
      </c>
      <c r="C34" s="31">
        <v>35821.85</v>
      </c>
      <c r="D34" s="141">
        <v>36587.78</v>
      </c>
      <c r="E34" s="214">
        <f t="shared" si="9"/>
        <v>0.30909659149300001</v>
      </c>
      <c r="F34" s="215">
        <f t="shared" si="10"/>
        <v>0.32506197786139418</v>
      </c>
      <c r="G34" s="52">
        <f t="shared" si="11"/>
        <v>2.1381642768310411E-2</v>
      </c>
      <c r="I34" s="31">
        <v>17103.871000000003</v>
      </c>
      <c r="J34" s="141">
        <v>18486.231999999996</v>
      </c>
      <c r="K34" s="214">
        <f t="shared" si="12"/>
        <v>0.50276007190722549</v>
      </c>
      <c r="L34" s="215">
        <f t="shared" si="13"/>
        <v>0.52330391477143334</v>
      </c>
      <c r="M34" s="52">
        <f t="shared" si="14"/>
        <v>8.0821528646935731E-2</v>
      </c>
      <c r="O34" s="27">
        <f t="shared" si="15"/>
        <v>4.7747034282149032</v>
      </c>
      <c r="P34" s="143">
        <f t="shared" si="16"/>
        <v>5.0525700110802019</v>
      </c>
      <c r="Q34" s="52">
        <f t="shared" si="17"/>
        <v>5.8195569011326713E-2</v>
      </c>
    </row>
    <row r="35" spans="1:17" ht="20.100000000000001" customHeight="1" x14ac:dyDescent="0.25">
      <c r="A35" s="8"/>
      <c r="B35" s="3" t="s">
        <v>8</v>
      </c>
      <c r="C35" s="31">
        <v>1163.6500000000001</v>
      </c>
      <c r="D35" s="141">
        <v>1295.6100000000001</v>
      </c>
      <c r="E35" s="214">
        <f t="shared" si="9"/>
        <v>1.0040806063640753E-2</v>
      </c>
      <c r="F35" s="215">
        <f t="shared" si="10"/>
        <v>1.1510770785683114E-2</v>
      </c>
      <c r="G35" s="52">
        <f t="shared" si="11"/>
        <v>0.1134017960727023</v>
      </c>
      <c r="I35" s="31">
        <v>642.00100000000009</v>
      </c>
      <c r="J35" s="141">
        <v>656.60699999999997</v>
      </c>
      <c r="K35" s="214">
        <f t="shared" si="12"/>
        <v>1.887131099880902E-2</v>
      </c>
      <c r="L35" s="215">
        <f t="shared" si="13"/>
        <v>1.8587076780510307E-2</v>
      </c>
      <c r="M35" s="52">
        <f t="shared" si="14"/>
        <v>2.2750743378904207E-2</v>
      </c>
      <c r="O35" s="27">
        <f t="shared" si="15"/>
        <v>5.5171314398659401</v>
      </c>
      <c r="P35" s="143">
        <f t="shared" si="16"/>
        <v>5.0679371107046087</v>
      </c>
      <c r="Q35" s="52">
        <f t="shared" si="17"/>
        <v>-8.1418094540130492E-2</v>
      </c>
    </row>
    <row r="36" spans="1:17" ht="20.100000000000001" customHeight="1" x14ac:dyDescent="0.25">
      <c r="A36" s="32"/>
      <c r="B36" s="33" t="s">
        <v>9</v>
      </c>
      <c r="C36" s="211">
        <v>928.06999999999994</v>
      </c>
      <c r="D36" s="212">
        <v>830.11</v>
      </c>
      <c r="E36" s="218">
        <f t="shared" si="9"/>
        <v>8.0080530086220694E-3</v>
      </c>
      <c r="F36" s="219">
        <f t="shared" si="10"/>
        <v>7.3750634349097404E-3</v>
      </c>
      <c r="G36" s="318">
        <f t="shared" si="11"/>
        <v>-0.1055523829021517</v>
      </c>
      <c r="I36" s="211">
        <v>215.32299999999998</v>
      </c>
      <c r="J36" s="212">
        <v>169.46599999999998</v>
      </c>
      <c r="K36" s="218">
        <f t="shared" si="12"/>
        <v>6.3293161509040546E-3</v>
      </c>
      <c r="L36" s="219">
        <f t="shared" si="13"/>
        <v>4.7972037363079581E-3</v>
      </c>
      <c r="M36" s="318">
        <f t="shared" si="14"/>
        <v>-0.21296842418134618</v>
      </c>
      <c r="O36" s="27">
        <f t="shared" si="15"/>
        <v>2.3201159395304232</v>
      </c>
      <c r="P36" s="143">
        <f t="shared" si="16"/>
        <v>2.0414884774307014</v>
      </c>
      <c r="Q36" s="52">
        <f t="shared" si="17"/>
        <v>-0.12009204253650971</v>
      </c>
    </row>
    <row r="37" spans="1:17" ht="20.100000000000001" customHeight="1" x14ac:dyDescent="0.25">
      <c r="A37" s="8" t="s">
        <v>130</v>
      </c>
      <c r="B37" s="3"/>
      <c r="C37" s="19">
        <v>241.13</v>
      </c>
      <c r="D37" s="140">
        <v>250</v>
      </c>
      <c r="E37" s="214">
        <f t="shared" si="9"/>
        <v>2.0806424321107675E-3</v>
      </c>
      <c r="F37" s="215">
        <f t="shared" si="10"/>
        <v>2.221110285055517E-3</v>
      </c>
      <c r="G37" s="52">
        <f t="shared" si="11"/>
        <v>3.6785136648281029E-2</v>
      </c>
      <c r="I37" s="19">
        <v>57.353000000000002</v>
      </c>
      <c r="J37" s="140">
        <v>59.451000000000001</v>
      </c>
      <c r="K37" s="214">
        <f t="shared" si="12"/>
        <v>1.6858638845028179E-3</v>
      </c>
      <c r="L37" s="215">
        <f t="shared" si="13"/>
        <v>1.6829249485279907E-3</v>
      </c>
      <c r="M37" s="52">
        <f t="shared" si="14"/>
        <v>3.6580475302076594E-2</v>
      </c>
      <c r="O37" s="238">
        <f t="shared" ref="O37" si="18">(I37/C37)*10</f>
        <v>2.3785095176875544</v>
      </c>
      <c r="P37" s="239">
        <f t="shared" ref="P37" si="19">(J37/D37)*10</f>
        <v>2.3780400000000004</v>
      </c>
      <c r="Q37" s="54">
        <f t="shared" ref="Q37" si="20">(P37-O37)/O37</f>
        <v>-1.9739996164087889E-4</v>
      </c>
    </row>
    <row r="38" spans="1:17" ht="20.100000000000001" customHeight="1" x14ac:dyDescent="0.25">
      <c r="A38" s="8" t="s">
        <v>10</v>
      </c>
      <c r="C38" s="19">
        <v>265.97999999999996</v>
      </c>
      <c r="D38" s="140">
        <v>268.87999999999994</v>
      </c>
      <c r="E38" s="214">
        <f t="shared" si="9"/>
        <v>2.295066039451009E-3</v>
      </c>
      <c r="F38" s="215">
        <f t="shared" si="10"/>
        <v>2.3888485337829092E-3</v>
      </c>
      <c r="G38" s="52">
        <f t="shared" si="11"/>
        <v>1.0903075419204367E-2</v>
      </c>
      <c r="H38" s="52">
        <f t="shared" si="11"/>
        <v>-0.99999146434826158</v>
      </c>
      <c r="I38" s="19">
        <v>102.75700000000003</v>
      </c>
      <c r="J38" s="140">
        <v>118.88600000000002</v>
      </c>
      <c r="K38" s="214">
        <f t="shared" si="12"/>
        <v>3.0204926539127179E-3</v>
      </c>
      <c r="L38" s="215">
        <f t="shared" si="13"/>
        <v>3.3653969728128833E-3</v>
      </c>
      <c r="M38" s="52">
        <f t="shared" si="14"/>
        <v>0.15696254269782092</v>
      </c>
      <c r="O38" s="27">
        <f t="shared" si="15"/>
        <v>3.8633355891420424</v>
      </c>
      <c r="P38" s="143">
        <f t="shared" si="16"/>
        <v>4.4215263314489759</v>
      </c>
      <c r="Q38" s="52">
        <f t="shared" si="17"/>
        <v>0.14448414574072627</v>
      </c>
    </row>
    <row r="39" spans="1:17" ht="20.100000000000001" customHeight="1" thickBot="1" x14ac:dyDescent="0.3">
      <c r="A39" s="8" t="s">
        <v>11</v>
      </c>
      <c r="B39" s="10"/>
      <c r="C39" s="21">
        <v>352.16999999999996</v>
      </c>
      <c r="D39" s="142">
        <v>778.32</v>
      </c>
      <c r="E39" s="220">
        <f t="shared" si="9"/>
        <v>3.0387751226162189E-3</v>
      </c>
      <c r="F39" s="221">
        <f t="shared" si="10"/>
        <v>6.91493822825764E-3</v>
      </c>
      <c r="G39" s="55">
        <f t="shared" si="11"/>
        <v>1.2100690007666757</v>
      </c>
      <c r="I39" s="21">
        <v>87.179999999999978</v>
      </c>
      <c r="J39" s="142">
        <v>251.673</v>
      </c>
      <c r="K39" s="220">
        <f t="shared" si="12"/>
        <v>2.5626142215918195E-3</v>
      </c>
      <c r="L39" s="221">
        <f t="shared" si="13"/>
        <v>7.1243001895827654E-3</v>
      </c>
      <c r="M39" s="55">
        <f t="shared" si="14"/>
        <v>1.8868203716448735</v>
      </c>
      <c r="O39" s="240">
        <f t="shared" si="15"/>
        <v>2.4755089871368936</v>
      </c>
      <c r="P39" s="241">
        <f t="shared" si="16"/>
        <v>3.233541473943879</v>
      </c>
      <c r="Q39" s="55">
        <f t="shared" si="17"/>
        <v>0.3062127791681763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115892.09000000003</v>
      </c>
      <c r="D40" s="226">
        <f>D28+D29+D30+D33+D37+D38+D39</f>
        <v>112556.32</v>
      </c>
      <c r="E40" s="222">
        <f t="shared" si="9"/>
        <v>1</v>
      </c>
      <c r="F40" s="223">
        <f t="shared" si="10"/>
        <v>1</v>
      </c>
      <c r="G40" s="55">
        <f t="shared" si="11"/>
        <v>-2.8783413949994497E-2</v>
      </c>
      <c r="H40" s="1"/>
      <c r="I40" s="213">
        <f>I28+I29+I30+I33+I37+I38+I39</f>
        <v>34019.947000000007</v>
      </c>
      <c r="J40" s="226">
        <f>J28+J29+J30+J33+J37+J38+J39</f>
        <v>35325.995999999999</v>
      </c>
      <c r="K40" s="222">
        <f>K28+K29+K30+K33+K37+K38+K39</f>
        <v>1</v>
      </c>
      <c r="L40" s="223">
        <f>L28+L29+L30+L33+L37+L38+L39</f>
        <v>0.99999999999999989</v>
      </c>
      <c r="M40" s="55">
        <f t="shared" si="14"/>
        <v>3.8390682971963228E-2</v>
      </c>
      <c r="N40" s="1"/>
      <c r="O40" s="24">
        <f t="shared" si="15"/>
        <v>2.9354848117761962</v>
      </c>
      <c r="P40" s="242">
        <f t="shared" si="16"/>
        <v>3.138517321817202</v>
      </c>
      <c r="Q40" s="55">
        <f t="shared" si="17"/>
        <v>6.9164898835962746E-2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6" t="s">
        <v>15</v>
      </c>
      <c r="B44" s="320"/>
      <c r="C44" s="366" t="s">
        <v>1</v>
      </c>
      <c r="D44" s="359"/>
      <c r="E44" s="358" t="s">
        <v>105</v>
      </c>
      <c r="F44" s="358"/>
      <c r="G44" s="130" t="s">
        <v>0</v>
      </c>
      <c r="I44" s="360">
        <v>1000</v>
      </c>
      <c r="J44" s="359"/>
      <c r="K44" s="358" t="s">
        <v>105</v>
      </c>
      <c r="L44" s="358"/>
      <c r="M44" s="130" t="s">
        <v>0</v>
      </c>
      <c r="O44" s="357" t="s">
        <v>22</v>
      </c>
      <c r="P44" s="358"/>
      <c r="Q44" s="130" t="s">
        <v>0</v>
      </c>
    </row>
    <row r="45" spans="1:17" ht="15" customHeight="1" x14ac:dyDescent="0.25">
      <c r="A45" s="365"/>
      <c r="B45" s="321"/>
      <c r="C45" s="367" t="str">
        <f>C5</f>
        <v>set</v>
      </c>
      <c r="D45" s="356"/>
      <c r="E45" s="361" t="str">
        <f>C25</f>
        <v>set</v>
      </c>
      <c r="F45" s="361"/>
      <c r="G45" s="131" t="str">
        <f>G25</f>
        <v>2024 /2023</v>
      </c>
      <c r="I45" s="355" t="str">
        <f>C5</f>
        <v>set</v>
      </c>
      <c r="J45" s="356"/>
      <c r="K45" s="368" t="str">
        <f>C25</f>
        <v>set</v>
      </c>
      <c r="L45" s="363"/>
      <c r="M45" s="131" t="str">
        <f>G45</f>
        <v>2024 /2023</v>
      </c>
      <c r="O45" s="355" t="str">
        <f>C5</f>
        <v>set</v>
      </c>
      <c r="P45" s="356"/>
      <c r="Q45" s="131" t="str">
        <f>Q25</f>
        <v>2024 /2023</v>
      </c>
    </row>
    <row r="46" spans="1:17" ht="15.75" customHeight="1" x14ac:dyDescent="0.25">
      <c r="A46" s="365"/>
      <c r="B46" s="321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76429.579999999987</v>
      </c>
      <c r="D47" s="210">
        <f>D48+D49</f>
        <v>80123.37</v>
      </c>
      <c r="E47" s="216">
        <f t="shared" ref="E47:E59" si="21">C47/$C$60</f>
        <v>0.50771882333207663</v>
      </c>
      <c r="F47" s="217">
        <f t="shared" ref="F47:F59" si="22">D47/$D$60</f>
        <v>0.5331061850025548</v>
      </c>
      <c r="G47" s="53">
        <f t="shared" ref="G47:G60" si="23">(D47-C47)/C47</f>
        <v>4.8329324850404892E-2</v>
      </c>
      <c r="H47"/>
      <c r="I47" s="78">
        <f>I48+I49</f>
        <v>24944.531000000003</v>
      </c>
      <c r="J47" s="210">
        <f>J48+J49</f>
        <v>24704.208999999999</v>
      </c>
      <c r="K47" s="216">
        <f t="shared" ref="K47:K59" si="24">I47/$I$60</f>
        <v>0.55863904325873492</v>
      </c>
      <c r="L47" s="217">
        <f t="shared" ref="L47:L59" si="25">J47/$J$60</f>
        <v>0.54090494444549897</v>
      </c>
      <c r="M47" s="53">
        <f t="shared" ref="M47:M60" si="26">(J47-I47)/I47</f>
        <v>-9.6342561020691768E-3</v>
      </c>
      <c r="N47"/>
      <c r="O47" s="63">
        <f t="shared" ref="O47:O60" si="27">(I47/C47)*10</f>
        <v>3.2637273422148865</v>
      </c>
      <c r="P47" s="237">
        <f t="shared" ref="P47:P60" si="28">(J47/D47)*10</f>
        <v>3.083271335192217</v>
      </c>
      <c r="Q47" s="53">
        <f t="shared" ref="Q47:Q60" si="29">(P47-O47)/O47</f>
        <v>-5.5291385615627242E-2</v>
      </c>
    </row>
    <row r="48" spans="1:17" ht="20.100000000000001" customHeight="1" x14ac:dyDescent="0.25">
      <c r="A48" s="8" t="s">
        <v>4</v>
      </c>
      <c r="C48" s="19">
        <v>36282.000000000007</v>
      </c>
      <c r="D48" s="140">
        <v>41889.200000000019</v>
      </c>
      <c r="E48" s="214">
        <f t="shared" si="21"/>
        <v>0.24101996044115917</v>
      </c>
      <c r="F48" s="215">
        <f t="shared" si="22"/>
        <v>0.27871258541433075</v>
      </c>
      <c r="G48" s="52">
        <f t="shared" si="23"/>
        <v>0.15454495342042915</v>
      </c>
      <c r="I48" s="19">
        <v>13865.253000000001</v>
      </c>
      <c r="J48" s="140">
        <v>14921.303</v>
      </c>
      <c r="K48" s="214">
        <f t="shared" si="24"/>
        <v>0.31051582691453705</v>
      </c>
      <c r="L48" s="215">
        <f t="shared" si="25"/>
        <v>0.32670572736287401</v>
      </c>
      <c r="M48" s="52">
        <f t="shared" si="26"/>
        <v>7.6165216747216893E-2</v>
      </c>
      <c r="O48" s="27">
        <f t="shared" si="27"/>
        <v>3.8215238961468492</v>
      </c>
      <c r="P48" s="143">
        <f t="shared" si="28"/>
        <v>3.5620883187074455</v>
      </c>
      <c r="Q48" s="52">
        <f t="shared" si="29"/>
        <v>-6.7887990364520909E-2</v>
      </c>
    </row>
    <row r="49" spans="1:17" ht="20.100000000000001" customHeight="1" x14ac:dyDescent="0.25">
      <c r="A49" s="8" t="s">
        <v>5</v>
      </c>
      <c r="C49" s="19">
        <v>40147.579999999987</v>
      </c>
      <c r="D49" s="140">
        <v>38234.169999999976</v>
      </c>
      <c r="E49" s="214">
        <f t="shared" si="21"/>
        <v>0.26669886289091749</v>
      </c>
      <c r="F49" s="215">
        <f t="shared" si="22"/>
        <v>0.254393599588224</v>
      </c>
      <c r="G49" s="52">
        <f t="shared" si="23"/>
        <v>-4.7659410604574709E-2</v>
      </c>
      <c r="I49" s="19">
        <v>11079.278</v>
      </c>
      <c r="J49" s="140">
        <v>9782.905999999999</v>
      </c>
      <c r="K49" s="214">
        <f t="shared" si="24"/>
        <v>0.24812321634419784</v>
      </c>
      <c r="L49" s="215">
        <f t="shared" si="25"/>
        <v>0.21419921708262502</v>
      </c>
      <c r="M49" s="52">
        <f t="shared" si="26"/>
        <v>-0.11700870760712036</v>
      </c>
      <c r="O49" s="27">
        <f t="shared" si="27"/>
        <v>2.7596378162768476</v>
      </c>
      <c r="P49" s="143">
        <f t="shared" si="28"/>
        <v>2.5586814098488353</v>
      </c>
      <c r="Q49" s="52">
        <f t="shared" si="29"/>
        <v>-7.281984804046919E-2</v>
      </c>
    </row>
    <row r="50" spans="1:17" ht="20.100000000000001" customHeight="1" x14ac:dyDescent="0.25">
      <c r="A50" s="23" t="s">
        <v>38</v>
      </c>
      <c r="B50" s="15"/>
      <c r="C50" s="78">
        <f>C51+C52</f>
        <v>60351.4</v>
      </c>
      <c r="D50" s="210">
        <f>D51+D52</f>
        <v>53670.089999999975</v>
      </c>
      <c r="E50" s="216">
        <f t="shared" si="21"/>
        <v>0.40091207873238993</v>
      </c>
      <c r="F50" s="217">
        <f t="shared" si="22"/>
        <v>0.35709752259102123</v>
      </c>
      <c r="G50" s="53">
        <f t="shared" si="23"/>
        <v>-0.11070679387719301</v>
      </c>
      <c r="I50" s="78">
        <f>I51+I52</f>
        <v>8141.9289999999992</v>
      </c>
      <c r="J50" s="210">
        <f>J51+J52</f>
        <v>7176.4540000000034</v>
      </c>
      <c r="K50" s="216">
        <f t="shared" si="24"/>
        <v>0.18234054698565177</v>
      </c>
      <c r="L50" s="217">
        <f t="shared" si="25"/>
        <v>0.15713028707722157</v>
      </c>
      <c r="M50" s="53">
        <f t="shared" si="26"/>
        <v>-0.11858062137363221</v>
      </c>
      <c r="O50" s="63">
        <f t="shared" si="27"/>
        <v>1.3490870137229625</v>
      </c>
      <c r="P50" s="237">
        <f t="shared" si="28"/>
        <v>1.337142158695841</v>
      </c>
      <c r="Q50" s="53">
        <f t="shared" si="29"/>
        <v>-8.8540286175895263E-3</v>
      </c>
    </row>
    <row r="51" spans="1:17" ht="20.100000000000001" customHeight="1" x14ac:dyDescent="0.25">
      <c r="A51" s="8"/>
      <c r="B51" t="s">
        <v>6</v>
      </c>
      <c r="C51" s="31">
        <v>58969.630000000005</v>
      </c>
      <c r="D51" s="141">
        <v>52705.599999999977</v>
      </c>
      <c r="E51" s="214">
        <f t="shared" si="21"/>
        <v>0.3917330326285704</v>
      </c>
      <c r="F51" s="215">
        <f t="shared" si="22"/>
        <v>0.35068022406285004</v>
      </c>
      <c r="G51" s="52">
        <f t="shared" si="23"/>
        <v>-0.1062246787032584</v>
      </c>
      <c r="I51" s="31">
        <v>7809.2309999999989</v>
      </c>
      <c r="J51" s="141">
        <v>6877.9230000000034</v>
      </c>
      <c r="K51" s="214">
        <f t="shared" si="24"/>
        <v>0.17488969162925744</v>
      </c>
      <c r="L51" s="215">
        <f t="shared" si="25"/>
        <v>0.15059387484195191</v>
      </c>
      <c r="M51" s="52">
        <f t="shared" si="26"/>
        <v>-0.11925732508104775</v>
      </c>
      <c r="O51" s="27">
        <f t="shared" si="27"/>
        <v>1.3242801421680952</v>
      </c>
      <c r="P51" s="143">
        <f t="shared" si="28"/>
        <v>1.3049700601074661</v>
      </c>
      <c r="Q51" s="52">
        <f t="shared" si="29"/>
        <v>-1.4581568843141369E-2</v>
      </c>
    </row>
    <row r="52" spans="1:17" ht="20.100000000000001" customHeight="1" x14ac:dyDescent="0.25">
      <c r="A52" s="8"/>
      <c r="B52" t="s">
        <v>39</v>
      </c>
      <c r="C52" s="31">
        <v>1381.77</v>
      </c>
      <c r="D52" s="141">
        <v>964.4899999999999</v>
      </c>
      <c r="E52" s="218">
        <f t="shared" si="21"/>
        <v>9.1790461038195378E-3</v>
      </c>
      <c r="F52" s="219">
        <f t="shared" si="22"/>
        <v>6.4172985281711692E-3</v>
      </c>
      <c r="G52" s="52">
        <f t="shared" si="23"/>
        <v>-0.30198947726466785</v>
      </c>
      <c r="I52" s="31">
        <v>332.69799999999998</v>
      </c>
      <c r="J52" s="141">
        <v>298.53099999999995</v>
      </c>
      <c r="K52" s="218">
        <f t="shared" si="24"/>
        <v>7.4508553563943361E-3</v>
      </c>
      <c r="L52" s="219">
        <f t="shared" si="25"/>
        <v>6.5364122352696763E-3</v>
      </c>
      <c r="M52" s="52">
        <f t="shared" si="26"/>
        <v>-0.1026967399864142</v>
      </c>
      <c r="O52" s="27">
        <f t="shared" si="27"/>
        <v>2.4077668497651561</v>
      </c>
      <c r="P52" s="143">
        <f t="shared" si="28"/>
        <v>3.0952213086709035</v>
      </c>
      <c r="Q52" s="52">
        <f t="shared" si="29"/>
        <v>0.28551537661248177</v>
      </c>
    </row>
    <row r="53" spans="1:17" ht="20.100000000000001" customHeight="1" x14ac:dyDescent="0.25">
      <c r="A53" s="23" t="s">
        <v>129</v>
      </c>
      <c r="B53" s="15"/>
      <c r="C53" s="78">
        <f>SUM(C54:C56)</f>
        <v>12244.559999999998</v>
      </c>
      <c r="D53" s="210">
        <f>SUM(D54:D56)</f>
        <v>14829.190000000004</v>
      </c>
      <c r="E53" s="216">
        <f t="shared" si="21"/>
        <v>8.1340151227038165E-2</v>
      </c>
      <c r="F53" s="217">
        <f t="shared" si="22"/>
        <v>9.8667004490425675E-2</v>
      </c>
      <c r="G53" s="53">
        <f t="shared" si="23"/>
        <v>0.21108394258348254</v>
      </c>
      <c r="I53" s="78">
        <f>SUM(I54:I56)</f>
        <v>10716.890999999998</v>
      </c>
      <c r="J53" s="210">
        <f>SUM(J54:J56)</f>
        <v>12982.361000000003</v>
      </c>
      <c r="K53" s="216">
        <f t="shared" si="24"/>
        <v>0.24000746836844297</v>
      </c>
      <c r="L53" s="217">
        <f t="shared" si="25"/>
        <v>0.28425209872036034</v>
      </c>
      <c r="M53" s="53">
        <f t="shared" si="26"/>
        <v>0.21139246447500543</v>
      </c>
      <c r="O53" s="63">
        <f t="shared" si="27"/>
        <v>8.7523692153903436</v>
      </c>
      <c r="P53" s="237">
        <f t="shared" si="28"/>
        <v>8.7545988688525807</v>
      </c>
      <c r="Q53" s="53">
        <f t="shared" si="29"/>
        <v>2.547485609172379E-4</v>
      </c>
    </row>
    <row r="54" spans="1:17" ht="20.100000000000001" customHeight="1" x14ac:dyDescent="0.25">
      <c r="A54" s="8"/>
      <c r="B54" s="3" t="s">
        <v>7</v>
      </c>
      <c r="C54" s="31">
        <v>11058.759999999998</v>
      </c>
      <c r="D54" s="141">
        <v>13813.760000000004</v>
      </c>
      <c r="E54" s="214">
        <f t="shared" si="21"/>
        <v>7.3462926457424416E-2</v>
      </c>
      <c r="F54" s="215">
        <f t="shared" si="22"/>
        <v>9.1910773275523647E-2</v>
      </c>
      <c r="G54" s="52">
        <f t="shared" si="23"/>
        <v>0.24912377156209248</v>
      </c>
      <c r="I54" s="31">
        <v>9790.0369999999984</v>
      </c>
      <c r="J54" s="141">
        <v>12336.436000000002</v>
      </c>
      <c r="K54" s="214">
        <f t="shared" si="24"/>
        <v>0.21925034001030583</v>
      </c>
      <c r="L54" s="215">
        <f t="shared" si="25"/>
        <v>0.2701094064268747</v>
      </c>
      <c r="M54" s="52">
        <f t="shared" si="26"/>
        <v>0.26010105988363513</v>
      </c>
      <c r="O54" s="27">
        <f t="shared" si="27"/>
        <v>8.8527438881031877</v>
      </c>
      <c r="P54" s="143">
        <f t="shared" si="28"/>
        <v>8.9305417207190487</v>
      </c>
      <c r="Q54" s="52">
        <f t="shared" si="29"/>
        <v>8.7879908872558841E-3</v>
      </c>
    </row>
    <row r="55" spans="1:17" ht="20.100000000000001" customHeight="1" x14ac:dyDescent="0.25">
      <c r="A55" s="8"/>
      <c r="B55" s="3" t="s">
        <v>8</v>
      </c>
      <c r="C55" s="31">
        <v>907.31</v>
      </c>
      <c r="D55" s="141">
        <v>688.77999999999986</v>
      </c>
      <c r="E55" s="214">
        <f t="shared" si="21"/>
        <v>6.0272261812432636E-3</v>
      </c>
      <c r="F55" s="215">
        <f t="shared" si="22"/>
        <v>4.5828436585488054E-3</v>
      </c>
      <c r="G55" s="52">
        <f t="shared" si="23"/>
        <v>-0.2408548346210227</v>
      </c>
      <c r="I55" s="31">
        <v>784.10500000000025</v>
      </c>
      <c r="J55" s="141">
        <v>448.28800000000001</v>
      </c>
      <c r="K55" s="214">
        <f t="shared" si="24"/>
        <v>1.7560228613413918E-2</v>
      </c>
      <c r="L55" s="215">
        <f t="shared" si="25"/>
        <v>9.8153798705145293E-3</v>
      </c>
      <c r="M55" s="52">
        <f t="shared" si="26"/>
        <v>-0.42828065118829767</v>
      </c>
      <c r="O55" s="27">
        <f t="shared" si="27"/>
        <v>8.6420848442098102</v>
      </c>
      <c r="P55" s="143">
        <f t="shared" si="28"/>
        <v>6.5084352042742255</v>
      </c>
      <c r="Q55" s="52">
        <f t="shared" si="29"/>
        <v>-0.24689061475312038</v>
      </c>
    </row>
    <row r="56" spans="1:17" ht="20.100000000000001" customHeight="1" x14ac:dyDescent="0.25">
      <c r="A56" s="32"/>
      <c r="B56" s="33" t="s">
        <v>9</v>
      </c>
      <c r="C56" s="211">
        <v>278.49000000000007</v>
      </c>
      <c r="D56" s="212">
        <v>326.64999999999998</v>
      </c>
      <c r="E56" s="218">
        <f t="shared" si="21"/>
        <v>1.8499985883704984E-3</v>
      </c>
      <c r="F56" s="219">
        <f t="shared" si="22"/>
        <v>2.1733875563532149E-3</v>
      </c>
      <c r="G56" s="52">
        <f t="shared" si="23"/>
        <v>0.1729326008115189</v>
      </c>
      <c r="I56" s="211">
        <v>142.74899999999997</v>
      </c>
      <c r="J56" s="212">
        <v>197.63700000000003</v>
      </c>
      <c r="K56" s="218">
        <f t="shared" si="24"/>
        <v>3.1968997447232471E-3</v>
      </c>
      <c r="L56" s="219">
        <f t="shared" si="25"/>
        <v>4.3273124229711267E-3</v>
      </c>
      <c r="M56" s="52">
        <f t="shared" si="26"/>
        <v>0.38450707185339356</v>
      </c>
      <c r="O56" s="27">
        <f t="shared" si="27"/>
        <v>5.1258213939459205</v>
      </c>
      <c r="P56" s="143">
        <f t="shared" si="28"/>
        <v>6.0504209398438711</v>
      </c>
      <c r="Q56" s="52">
        <f t="shared" si="29"/>
        <v>0.18038075750941887</v>
      </c>
    </row>
    <row r="57" spans="1:17" ht="20.100000000000001" customHeight="1" x14ac:dyDescent="0.25">
      <c r="A57" s="8" t="s">
        <v>130</v>
      </c>
      <c r="B57" s="3"/>
      <c r="C57" s="19">
        <v>54.129999999999995</v>
      </c>
      <c r="D57" s="140">
        <v>74.349999999999994</v>
      </c>
      <c r="E57" s="214">
        <f t="shared" si="21"/>
        <v>3.5958355268948632E-4</v>
      </c>
      <c r="F57" s="215">
        <f t="shared" si="22"/>
        <v>4.9469268273338906E-4</v>
      </c>
      <c r="G57" s="54">
        <f t="shared" si="23"/>
        <v>0.37354516903750234</v>
      </c>
      <c r="I57" s="19">
        <v>122.309</v>
      </c>
      <c r="J57" s="140">
        <v>101.354</v>
      </c>
      <c r="K57" s="214">
        <f t="shared" si="24"/>
        <v>2.7391408057314288E-3</v>
      </c>
      <c r="L57" s="215">
        <f t="shared" si="25"/>
        <v>2.219171629390324E-3</v>
      </c>
      <c r="M57" s="54">
        <f t="shared" si="26"/>
        <v>-0.17132835686662468</v>
      </c>
      <c r="O57" s="238">
        <f t="shared" si="27"/>
        <v>22.59541843709588</v>
      </c>
      <c r="P57" s="239">
        <f t="shared" si="28"/>
        <v>13.632010759919302</v>
      </c>
      <c r="Q57" s="54">
        <f t="shared" si="29"/>
        <v>-0.39669137803887544</v>
      </c>
    </row>
    <row r="58" spans="1:17" ht="20.100000000000001" customHeight="1" x14ac:dyDescent="0.25">
      <c r="A58" s="8" t="s">
        <v>10</v>
      </c>
      <c r="C58" s="19">
        <v>833.00999999999965</v>
      </c>
      <c r="D58" s="140">
        <v>917.42999999999972</v>
      </c>
      <c r="E58" s="214">
        <f t="shared" si="21"/>
        <v>5.5336540776994066E-3</v>
      </c>
      <c r="F58" s="215">
        <f t="shared" si="22"/>
        <v>6.1041816801626504E-3</v>
      </c>
      <c r="G58" s="52">
        <f t="shared" si="23"/>
        <v>0.10134332120862907</v>
      </c>
      <c r="I58" s="19">
        <v>570.56200000000013</v>
      </c>
      <c r="J58" s="140">
        <v>582.60899999999992</v>
      </c>
      <c r="K58" s="214">
        <f t="shared" si="24"/>
        <v>1.2777879439777415E-2</v>
      </c>
      <c r="L58" s="215">
        <f t="shared" si="25"/>
        <v>1.2756372356566757E-2</v>
      </c>
      <c r="M58" s="52">
        <f t="shared" si="26"/>
        <v>2.1114269790136385E-2</v>
      </c>
      <c r="O58" s="27">
        <f t="shared" si="27"/>
        <v>6.8494015678083144</v>
      </c>
      <c r="P58" s="143">
        <f t="shared" si="28"/>
        <v>6.3504463555802637</v>
      </c>
      <c r="Q58" s="52">
        <f t="shared" si="29"/>
        <v>-7.2846541013612584E-2</v>
      </c>
    </row>
    <row r="59" spans="1:17" ht="20.100000000000001" customHeight="1" thickBot="1" x14ac:dyDescent="0.3">
      <c r="A59" s="8" t="s">
        <v>11</v>
      </c>
      <c r="B59" s="10"/>
      <c r="C59" s="21">
        <v>622.57000000000016</v>
      </c>
      <c r="D59" s="142">
        <v>680.9</v>
      </c>
      <c r="E59" s="220">
        <f t="shared" si="21"/>
        <v>4.1357090781062918E-3</v>
      </c>
      <c r="F59" s="221">
        <f t="shared" si="22"/>
        <v>4.5304135531024159E-3</v>
      </c>
      <c r="G59" s="55">
        <f t="shared" si="23"/>
        <v>9.3692275567405753E-2</v>
      </c>
      <c r="I59" s="21">
        <v>156.10099999999997</v>
      </c>
      <c r="J59" s="142">
        <v>125.00999999999999</v>
      </c>
      <c r="K59" s="220">
        <f t="shared" si="24"/>
        <v>3.4959211416615431E-3</v>
      </c>
      <c r="L59" s="221">
        <f t="shared" si="25"/>
        <v>2.7371257709620182E-3</v>
      </c>
      <c r="M59" s="55">
        <f t="shared" si="26"/>
        <v>-0.1991723307345884</v>
      </c>
      <c r="O59" s="240">
        <f t="shared" si="27"/>
        <v>2.5073646336958082</v>
      </c>
      <c r="P59" s="241">
        <f t="shared" si="28"/>
        <v>1.8359524159201057</v>
      </c>
      <c r="Q59" s="55">
        <f t="shared" si="29"/>
        <v>-0.26777605807817967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150535.25</v>
      </c>
      <c r="D60" s="226">
        <f>D48+D49+D50+D53+D57+D58+D59</f>
        <v>150295.32999999996</v>
      </c>
      <c r="E60" s="222">
        <f>E48+E49+E50+E53+E57+E58+E59</f>
        <v>1</v>
      </c>
      <c r="F60" s="223">
        <f>F48+F49+F50+F53+F57+F58+F59</f>
        <v>1</v>
      </c>
      <c r="G60" s="55">
        <f t="shared" si="23"/>
        <v>-1.5937795300439061E-3</v>
      </c>
      <c r="H60" s="1"/>
      <c r="I60" s="213">
        <f>I48+I49+I50+I53+I57+I58+I59</f>
        <v>44652.322999999997</v>
      </c>
      <c r="J60" s="226">
        <f>J48+J49+J50+J53+J57+J58+J59</f>
        <v>45671.997000000003</v>
      </c>
      <c r="K60" s="222">
        <f>K48+K49+K50+K53+K57+K58+K59</f>
        <v>1.0000000000000002</v>
      </c>
      <c r="L60" s="223">
        <f>L48+L49+L50+L53+L57+L58+L59</f>
        <v>0.99999999999999989</v>
      </c>
      <c r="M60" s="55">
        <f t="shared" si="26"/>
        <v>2.283585559479193E-2</v>
      </c>
      <c r="N60" s="1"/>
      <c r="O60" s="24">
        <f t="shared" si="27"/>
        <v>2.9662370109326552</v>
      </c>
      <c r="P60" s="242">
        <f t="shared" si="28"/>
        <v>3.0388167749457029</v>
      </c>
      <c r="Q60" s="55">
        <f t="shared" si="29"/>
        <v>2.4468632730810295E-2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H38 G28:G40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.7109375" customWidth="1"/>
    <col min="6" max="6" width="10.5703125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46" t="s">
        <v>16</v>
      </c>
      <c r="B4" s="320"/>
      <c r="C4" s="320"/>
      <c r="D4" s="320"/>
      <c r="E4" s="366" t="s">
        <v>1</v>
      </c>
      <c r="F4" s="359"/>
      <c r="G4" s="358" t="s">
        <v>104</v>
      </c>
      <c r="H4" s="358"/>
      <c r="I4" s="130" t="s">
        <v>0</v>
      </c>
      <c r="K4" s="360" t="s">
        <v>19</v>
      </c>
      <c r="L4" s="358"/>
      <c r="M4" s="369" t="s">
        <v>104</v>
      </c>
      <c r="N4" s="370"/>
      <c r="O4" s="130" t="s">
        <v>0</v>
      </c>
      <c r="Q4" s="357" t="s">
        <v>22</v>
      </c>
      <c r="R4" s="358"/>
      <c r="S4" s="130" t="s">
        <v>0</v>
      </c>
    </row>
    <row r="5" spans="1:19" x14ac:dyDescent="0.25">
      <c r="A5" s="365"/>
      <c r="B5" s="321"/>
      <c r="C5" s="321"/>
      <c r="D5" s="321"/>
      <c r="E5" s="367" t="s">
        <v>178</v>
      </c>
      <c r="F5" s="356"/>
      <c r="G5" s="361" t="str">
        <f>E5</f>
        <v>jan-set</v>
      </c>
      <c r="H5" s="361"/>
      <c r="I5" s="131" t="s">
        <v>147</v>
      </c>
      <c r="K5" s="355" t="str">
        <f>E5</f>
        <v>jan-set</v>
      </c>
      <c r="L5" s="361"/>
      <c r="M5" s="362" t="str">
        <f>E5</f>
        <v>jan-set</v>
      </c>
      <c r="N5" s="363"/>
      <c r="O5" s="131" t="str">
        <f>I5</f>
        <v>2024 /2023</v>
      </c>
      <c r="Q5" s="355" t="str">
        <f>E5</f>
        <v>jan-set</v>
      </c>
      <c r="R5" s="356"/>
      <c r="S5" s="131" t="str">
        <f>O5</f>
        <v>2024 /2023</v>
      </c>
    </row>
    <row r="6" spans="1:19" ht="19.5" customHeight="1" thickBot="1" x14ac:dyDescent="0.3">
      <c r="A6" s="347"/>
      <c r="B6" s="371"/>
      <c r="C6" s="371"/>
      <c r="D6" s="371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1051357.8999999997</v>
      </c>
      <c r="F7" s="145">
        <v>1188768.6500000018</v>
      </c>
      <c r="G7" s="243">
        <f>E7/E15</f>
        <v>0.43621632351579193</v>
      </c>
      <c r="H7" s="244">
        <f>F7/F15</f>
        <v>0.45773697366373106</v>
      </c>
      <c r="I7" s="164">
        <f t="shared" ref="I7:I11" si="0">(F7-E7)/E7</f>
        <v>0.1306983568583088</v>
      </c>
      <c r="J7" s="1"/>
      <c r="K7" s="17">
        <v>290046.75600000046</v>
      </c>
      <c r="L7" s="145">
        <v>302984.81499999925</v>
      </c>
      <c r="M7" s="243">
        <f>K7/K15</f>
        <v>0.42603347491071514</v>
      </c>
      <c r="N7" s="244">
        <f>L7/L15</f>
        <v>0.43412806756153</v>
      </c>
      <c r="O7" s="164">
        <f t="shared" ref="O7:O18" si="1">(L7-K7)/K7</f>
        <v>4.4606804704269011E-2</v>
      </c>
      <c r="P7" s="1"/>
      <c r="Q7" s="187">
        <f t="shared" ref="Q7:Q18" si="2">(K7/E7)*10</f>
        <v>2.7587822947827814</v>
      </c>
      <c r="R7" s="188">
        <f t="shared" ref="R7:R18" si="3">(L7/F7)*10</f>
        <v>2.5487281734759644</v>
      </c>
      <c r="S7" s="55">
        <f>(R7-Q7)/Q7</f>
        <v>-7.6140158541707637E-2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800676.34999999974</v>
      </c>
      <c r="F8" s="181">
        <v>815475.93000000191</v>
      </c>
      <c r="G8" s="245">
        <f>E8/E7</f>
        <v>0.76156402115778077</v>
      </c>
      <c r="H8" s="246">
        <f>F8/F7</f>
        <v>0.68598371096007682</v>
      </c>
      <c r="I8" s="206">
        <f t="shared" si="0"/>
        <v>1.848384806170705E-2</v>
      </c>
      <c r="K8" s="180">
        <v>262218.23800000048</v>
      </c>
      <c r="L8" s="181">
        <v>268627.55699999927</v>
      </c>
      <c r="M8" s="250">
        <f>K8/K7</f>
        <v>0.90405506207419906</v>
      </c>
      <c r="N8" s="246">
        <f>L8/L7</f>
        <v>0.88660402667374583</v>
      </c>
      <c r="O8" s="207">
        <f t="shared" si="1"/>
        <v>2.4442689604217322E-2</v>
      </c>
      <c r="Q8" s="189">
        <f t="shared" si="2"/>
        <v>3.2749592016799367</v>
      </c>
      <c r="R8" s="190">
        <f t="shared" si="3"/>
        <v>3.2941199993480943</v>
      </c>
      <c r="S8" s="182">
        <f t="shared" ref="S8:S18" si="4">(R8-Q8)/Q8</f>
        <v>5.8506981272709565E-3</v>
      </c>
    </row>
    <row r="9" spans="1:19" ht="24" customHeight="1" x14ac:dyDescent="0.25">
      <c r="A9" s="8"/>
      <c r="B9" t="s">
        <v>37</v>
      </c>
      <c r="E9" s="19">
        <v>131764.11999999994</v>
      </c>
      <c r="F9" s="140">
        <v>134246.68999999989</v>
      </c>
      <c r="G9" s="247">
        <f>E9/E7</f>
        <v>0.12532755972062415</v>
      </c>
      <c r="H9" s="215">
        <f>F9/F7</f>
        <v>0.11292919778797976</v>
      </c>
      <c r="I9" s="182">
        <f t="shared" ref="I9:I10" si="5">(F9-E9)/E9</f>
        <v>1.8841016810949369E-2</v>
      </c>
      <c r="K9" s="19">
        <v>19189.657999999999</v>
      </c>
      <c r="L9" s="140">
        <v>19523.297999999977</v>
      </c>
      <c r="M9" s="247">
        <f>K9/K7</f>
        <v>6.6160567574146456E-2</v>
      </c>
      <c r="N9" s="215">
        <f>L9/L7</f>
        <v>6.4436556003640066E-2</v>
      </c>
      <c r="O9" s="182">
        <f t="shared" si="1"/>
        <v>1.7386448471357729E-2</v>
      </c>
      <c r="Q9" s="189">
        <f t="shared" si="2"/>
        <v>1.456364448834782</v>
      </c>
      <c r="R9" s="190">
        <f t="shared" si="3"/>
        <v>1.4542852415951555</v>
      </c>
      <c r="S9" s="182">
        <f t="shared" si="4"/>
        <v>-1.4276695927932456E-3</v>
      </c>
    </row>
    <row r="10" spans="1:19" ht="24" customHeight="1" thickBot="1" x14ac:dyDescent="0.3">
      <c r="A10" s="8"/>
      <c r="B10" t="s">
        <v>36</v>
      </c>
      <c r="E10" s="19">
        <v>118917.42999999998</v>
      </c>
      <c r="F10" s="140">
        <v>239046.03000000006</v>
      </c>
      <c r="G10" s="247">
        <f>E10/E7</f>
        <v>0.11310841912159506</v>
      </c>
      <c r="H10" s="215">
        <f>F10/F7</f>
        <v>0.20108709125194352</v>
      </c>
      <c r="I10" s="186">
        <f t="shared" si="5"/>
        <v>1.0101849661567703</v>
      </c>
      <c r="K10" s="19">
        <v>8638.8599999999969</v>
      </c>
      <c r="L10" s="140">
        <v>14833.96</v>
      </c>
      <c r="M10" s="247">
        <f>K10/K7</f>
        <v>2.9784370351654557E-2</v>
      </c>
      <c r="N10" s="215">
        <f>L10/L7</f>
        <v>4.8959417322614128E-2</v>
      </c>
      <c r="O10" s="209">
        <f t="shared" si="1"/>
        <v>0.71712008297391139</v>
      </c>
      <c r="Q10" s="189">
        <f t="shared" si="2"/>
        <v>0.72645868650205436</v>
      </c>
      <c r="R10" s="190">
        <f t="shared" si="3"/>
        <v>0.62054826846528244</v>
      </c>
      <c r="S10" s="182">
        <f t="shared" si="4"/>
        <v>-0.1457900084404489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1358817.6100000029</v>
      </c>
      <c r="F11" s="145">
        <v>1408287.5600000035</v>
      </c>
      <c r="G11" s="243">
        <f>E11/E15</f>
        <v>0.56378367648420824</v>
      </c>
      <c r="H11" s="244">
        <f>F11/F15</f>
        <v>0.54226302633626888</v>
      </c>
      <c r="I11" s="164">
        <f t="shared" si="0"/>
        <v>3.6406615307260075E-2</v>
      </c>
      <c r="J11" s="1"/>
      <c r="K11" s="17">
        <v>390760.67599999957</v>
      </c>
      <c r="L11" s="145">
        <v>394930.93299999967</v>
      </c>
      <c r="M11" s="243">
        <f>K11/K15</f>
        <v>0.5739665250892847</v>
      </c>
      <c r="N11" s="244">
        <f>L11/L15</f>
        <v>0.56587193243847012</v>
      </c>
      <c r="O11" s="164">
        <f t="shared" si="1"/>
        <v>1.0672151155762932E-2</v>
      </c>
      <c r="Q11" s="191">
        <f t="shared" si="2"/>
        <v>2.8757404461368345</v>
      </c>
      <c r="R11" s="192">
        <f t="shared" si="3"/>
        <v>2.8043344570905582</v>
      </c>
      <c r="S11" s="57">
        <f t="shared" si="4"/>
        <v>-2.4830470754827888E-2</v>
      </c>
    </row>
    <row r="12" spans="1:19" s="3" customFormat="1" ht="24" customHeight="1" x14ac:dyDescent="0.25">
      <c r="A12" s="46"/>
      <c r="B12" s="3" t="s">
        <v>33</v>
      </c>
      <c r="E12" s="31">
        <v>1003544.820000003</v>
      </c>
      <c r="F12" s="141">
        <v>1062205.4300000037</v>
      </c>
      <c r="G12" s="247">
        <f>E12/E11</f>
        <v>0.73854269521867677</v>
      </c>
      <c r="H12" s="215">
        <f>F12/F11</f>
        <v>0.75425322226094293</v>
      </c>
      <c r="I12" s="206">
        <f t="shared" ref="I12:I18" si="6">(F12-E12)/E12</f>
        <v>5.8453403207243411E-2</v>
      </c>
      <c r="K12" s="31">
        <v>353224.86999999959</v>
      </c>
      <c r="L12" s="141">
        <v>360221.22499999969</v>
      </c>
      <c r="M12" s="247">
        <f>K12/K11</f>
        <v>0.90394170062291523</v>
      </c>
      <c r="N12" s="215">
        <f>L12/L11</f>
        <v>0.9121119540160203</v>
      </c>
      <c r="O12" s="206">
        <f t="shared" si="1"/>
        <v>1.9807084931477519E-2</v>
      </c>
      <c r="Q12" s="189">
        <f t="shared" si="2"/>
        <v>3.5197717427309176</v>
      </c>
      <c r="R12" s="190">
        <f t="shared" si="3"/>
        <v>3.3912576120044728</v>
      </c>
      <c r="S12" s="182">
        <f t="shared" si="4"/>
        <v>-3.6512063883646431E-2</v>
      </c>
    </row>
    <row r="13" spans="1:19" ht="24" customHeight="1" x14ac:dyDescent="0.25">
      <c r="A13" s="8"/>
      <c r="B13" s="3" t="s">
        <v>37</v>
      </c>
      <c r="D13" s="3"/>
      <c r="E13" s="19">
        <v>105970.79999999994</v>
      </c>
      <c r="F13" s="140">
        <v>109837.21999999997</v>
      </c>
      <c r="G13" s="247">
        <f>E13/E11</f>
        <v>7.798750856636287E-2</v>
      </c>
      <c r="H13" s="215">
        <f>F13/F11</f>
        <v>7.7993460369698717E-2</v>
      </c>
      <c r="I13" s="182">
        <f t="shared" ref="I13:I14" si="7">(F13-E13)/E13</f>
        <v>3.6485711158168378E-2</v>
      </c>
      <c r="K13" s="19">
        <v>13493.07000000002</v>
      </c>
      <c r="L13" s="140">
        <v>13927.684999999981</v>
      </c>
      <c r="M13" s="247">
        <f>K13/K11</f>
        <v>3.4530265783448574E-2</v>
      </c>
      <c r="N13" s="215">
        <f>L13/L11</f>
        <v>3.5266128419472256E-2</v>
      </c>
      <c r="O13" s="182">
        <f t="shared" si="1"/>
        <v>3.2210238292691061E-2</v>
      </c>
      <c r="Q13" s="189">
        <f t="shared" si="2"/>
        <v>1.2732818851985668</v>
      </c>
      <c r="R13" s="190">
        <f t="shared" si="3"/>
        <v>1.2680296351273261</v>
      </c>
      <c r="S13" s="182">
        <f t="shared" si="4"/>
        <v>-4.1249703873872017E-3</v>
      </c>
    </row>
    <row r="14" spans="1:19" ht="24" customHeight="1" thickBot="1" x14ac:dyDescent="0.3">
      <c r="A14" s="8"/>
      <c r="B14" t="s">
        <v>36</v>
      </c>
      <c r="E14" s="19">
        <v>249301.98999999993</v>
      </c>
      <c r="F14" s="140">
        <v>236244.90999999997</v>
      </c>
      <c r="G14" s="247">
        <f>E14/E11</f>
        <v>0.18346979621496029</v>
      </c>
      <c r="H14" s="215">
        <f>F14/F11</f>
        <v>0.16775331736935842</v>
      </c>
      <c r="I14" s="186">
        <f t="shared" si="7"/>
        <v>-5.2374551843729612E-2</v>
      </c>
      <c r="K14" s="19">
        <v>24042.735999999994</v>
      </c>
      <c r="L14" s="140">
        <v>20782.022999999994</v>
      </c>
      <c r="M14" s="247">
        <f>K14/K11</f>
        <v>6.1528033593636275E-2</v>
      </c>
      <c r="N14" s="215">
        <f>L14/L11</f>
        <v>5.2621917564507438E-2</v>
      </c>
      <c r="O14" s="209">
        <f t="shared" si="1"/>
        <v>-0.13562154490237718</v>
      </c>
      <c r="Q14" s="189">
        <f t="shared" si="2"/>
        <v>0.96440208920915549</v>
      </c>
      <c r="R14" s="190">
        <f t="shared" si="3"/>
        <v>0.87968130191672689</v>
      </c>
      <c r="S14" s="182">
        <f t="shared" si="4"/>
        <v>-8.7847992284942791E-2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2410175.5100000021</v>
      </c>
      <c r="F15" s="145">
        <v>2597056.2100000056</v>
      </c>
      <c r="G15" s="243">
        <f>G7+G11</f>
        <v>1.0000000000000002</v>
      </c>
      <c r="H15" s="244">
        <f>H7+H11</f>
        <v>1</v>
      </c>
      <c r="I15" s="164">
        <f t="shared" si="6"/>
        <v>7.7538212144560081E-2</v>
      </c>
      <c r="J15" s="1"/>
      <c r="K15" s="17">
        <v>680807.43200000015</v>
      </c>
      <c r="L15" s="145">
        <v>697915.74799999886</v>
      </c>
      <c r="M15" s="243">
        <f>M7+M11</f>
        <v>0.99999999999999978</v>
      </c>
      <c r="N15" s="244">
        <f>N7+N11</f>
        <v>1</v>
      </c>
      <c r="O15" s="164">
        <f t="shared" si="1"/>
        <v>2.5129449526923947E-2</v>
      </c>
      <c r="Q15" s="191">
        <f t="shared" si="2"/>
        <v>2.8247213913479667</v>
      </c>
      <c r="R15" s="192">
        <f t="shared" si="3"/>
        <v>2.6873340103793804</v>
      </c>
      <c r="S15" s="57">
        <f t="shared" si="4"/>
        <v>-4.86374979810043E-2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1804221.1700000027</v>
      </c>
      <c r="F16" s="181">
        <f t="shared" ref="F16:F17" si="8">F8+F12</f>
        <v>1877681.3600000055</v>
      </c>
      <c r="G16" s="245">
        <f>E16/E15</f>
        <v>0.74858497338229157</v>
      </c>
      <c r="H16" s="246">
        <f>F16/F15</f>
        <v>0.72300374276458246</v>
      </c>
      <c r="I16" s="207">
        <f t="shared" si="6"/>
        <v>4.071573442406877E-2</v>
      </c>
      <c r="J16" s="3"/>
      <c r="K16" s="180">
        <f t="shared" ref="K16:L18" si="9">K8+K12</f>
        <v>615443.10800000001</v>
      </c>
      <c r="L16" s="181">
        <f t="shared" si="9"/>
        <v>628848.78199999896</v>
      </c>
      <c r="M16" s="250">
        <f>K16/K15</f>
        <v>0.90398999639592637</v>
      </c>
      <c r="N16" s="246">
        <f>L16/L15</f>
        <v>0.90103824681141886</v>
      </c>
      <c r="O16" s="207">
        <f t="shared" si="1"/>
        <v>2.1782149845764379E-2</v>
      </c>
      <c r="P16" s="3"/>
      <c r="Q16" s="189">
        <f t="shared" si="2"/>
        <v>3.411128958208594</v>
      </c>
      <c r="R16" s="190">
        <f t="shared" si="3"/>
        <v>3.349070802939627</v>
      </c>
      <c r="S16" s="182">
        <f t="shared" si="4"/>
        <v>-1.8192849355527663E-2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237734.91999999987</v>
      </c>
      <c r="F17" s="140">
        <f t="shared" si="8"/>
        <v>244083.90999999986</v>
      </c>
      <c r="G17" s="248">
        <f>E17/E15</f>
        <v>9.8638011635924241E-2</v>
      </c>
      <c r="H17" s="215">
        <f>F17/F15</f>
        <v>9.3984839088253447E-2</v>
      </c>
      <c r="I17" s="182">
        <f t="shared" si="6"/>
        <v>2.6706173413649094E-2</v>
      </c>
      <c r="K17" s="19">
        <f t="shared" si="9"/>
        <v>32682.728000000017</v>
      </c>
      <c r="L17" s="140">
        <f t="shared" si="9"/>
        <v>33450.982999999957</v>
      </c>
      <c r="M17" s="247">
        <f>K17/K15</f>
        <v>4.8005833167814198E-2</v>
      </c>
      <c r="N17" s="215">
        <f>L17/L15</f>
        <v>4.7929829776530576E-2</v>
      </c>
      <c r="O17" s="182">
        <f t="shared" si="1"/>
        <v>2.3506452704925327E-2</v>
      </c>
      <c r="Q17" s="189">
        <f t="shared" si="2"/>
        <v>1.3747550422966905</v>
      </c>
      <c r="R17" s="190">
        <f t="shared" si="3"/>
        <v>1.3704706303664169</v>
      </c>
      <c r="S17" s="182">
        <f t="shared" si="4"/>
        <v>-3.1164911554832403E-3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368219.41999999993</v>
      </c>
      <c r="F18" s="142">
        <f>F10+F14</f>
        <v>475290.94000000006</v>
      </c>
      <c r="G18" s="249">
        <f>E18/E15</f>
        <v>0.15277701498178428</v>
      </c>
      <c r="H18" s="221">
        <f>F18/F15</f>
        <v>0.18301141814716404</v>
      </c>
      <c r="I18" s="208">
        <f t="shared" si="6"/>
        <v>0.29078183871996799</v>
      </c>
      <c r="K18" s="21">
        <f t="shared" si="9"/>
        <v>32681.59599999999</v>
      </c>
      <c r="L18" s="142">
        <f t="shared" si="9"/>
        <v>35615.982999999993</v>
      </c>
      <c r="M18" s="249">
        <f>K18/K15</f>
        <v>4.8004170436259257E-2</v>
      </c>
      <c r="N18" s="221">
        <f>L18/L15</f>
        <v>5.1031923412050664E-2</v>
      </c>
      <c r="O18" s="208">
        <f t="shared" si="1"/>
        <v>8.9787138914513329E-2</v>
      </c>
      <c r="Q18" s="193">
        <f t="shared" si="2"/>
        <v>0.88755764158229344</v>
      </c>
      <c r="R18" s="194">
        <f t="shared" si="3"/>
        <v>0.7493511868751378</v>
      </c>
      <c r="S18" s="186">
        <f t="shared" si="4"/>
        <v>-0.1557154693195679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182</v>
      </c>
      <c r="B1" s="4"/>
    </row>
    <row r="3" spans="1:19" ht="15.75" thickBot="1" x14ac:dyDescent="0.3"/>
    <row r="4" spans="1:19" x14ac:dyDescent="0.25">
      <c r="A4" s="346" t="s">
        <v>16</v>
      </c>
      <c r="B4" s="320"/>
      <c r="C4" s="320"/>
      <c r="D4" s="320"/>
      <c r="E4" s="366" t="s">
        <v>1</v>
      </c>
      <c r="F4" s="359"/>
      <c r="G4" s="358" t="s">
        <v>104</v>
      </c>
      <c r="H4" s="358"/>
      <c r="I4" s="130" t="s">
        <v>0</v>
      </c>
      <c r="K4" s="360" t="s">
        <v>19</v>
      </c>
      <c r="L4" s="358"/>
      <c r="M4" s="369" t="s">
        <v>13</v>
      </c>
      <c r="N4" s="370"/>
      <c r="O4" s="130" t="s">
        <v>0</v>
      </c>
      <c r="Q4" s="357" t="s">
        <v>22</v>
      </c>
      <c r="R4" s="358"/>
      <c r="S4" s="130" t="s">
        <v>0</v>
      </c>
    </row>
    <row r="5" spans="1:19" x14ac:dyDescent="0.25">
      <c r="A5" s="365"/>
      <c r="B5" s="321"/>
      <c r="C5" s="321"/>
      <c r="D5" s="321"/>
      <c r="E5" s="367" t="s">
        <v>66</v>
      </c>
      <c r="F5" s="356"/>
      <c r="G5" s="361" t="str">
        <f>E5</f>
        <v>set</v>
      </c>
      <c r="H5" s="361"/>
      <c r="I5" s="131" t="s">
        <v>147</v>
      </c>
      <c r="K5" s="355" t="str">
        <f>E5</f>
        <v>set</v>
      </c>
      <c r="L5" s="361"/>
      <c r="M5" s="362" t="str">
        <f>E5</f>
        <v>set</v>
      </c>
      <c r="N5" s="363"/>
      <c r="O5" s="131" t="str">
        <f>I5</f>
        <v>2024 /2023</v>
      </c>
      <c r="Q5" s="355" t="str">
        <f>E5</f>
        <v>set</v>
      </c>
      <c r="R5" s="356"/>
      <c r="S5" s="131" t="str">
        <f>O5</f>
        <v>2024 /2023</v>
      </c>
    </row>
    <row r="6" spans="1:19" ht="19.5" customHeight="1" thickBot="1" x14ac:dyDescent="0.3">
      <c r="A6" s="347"/>
      <c r="B6" s="371"/>
      <c r="C6" s="371"/>
      <c r="D6" s="371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115892.08999999998</v>
      </c>
      <c r="F7" s="145">
        <v>112556.31999999996</v>
      </c>
      <c r="G7" s="243">
        <f>E7/E15</f>
        <v>0.43498572631472437</v>
      </c>
      <c r="H7" s="244">
        <f>F7/F15</f>
        <v>0.42821233954589955</v>
      </c>
      <c r="I7" s="164">
        <f t="shared" ref="I7:I18" si="0">(F7-E7)/E7</f>
        <v>-2.8783413949994507E-2</v>
      </c>
      <c r="J7" s="1"/>
      <c r="K7" s="17">
        <v>34019.946999999978</v>
      </c>
      <c r="L7" s="145">
        <v>35325.995999999963</v>
      </c>
      <c r="M7" s="243">
        <f>K7/K15</f>
        <v>0.43242615218805741</v>
      </c>
      <c r="N7" s="244">
        <f>L7/L15</f>
        <v>0.436134213844039</v>
      </c>
      <c r="O7" s="164">
        <f t="shared" ref="O7:O18" si="1">(L7-K7)/K7</f>
        <v>3.8390682971963047E-2</v>
      </c>
      <c r="P7" s="1"/>
      <c r="Q7" s="187">
        <f t="shared" ref="Q7:R18" si="2">(K7/E7)*10</f>
        <v>2.9354848117761949</v>
      </c>
      <c r="R7" s="188">
        <f t="shared" si="2"/>
        <v>3.1385173218172002</v>
      </c>
      <c r="S7" s="55">
        <f>(R7-Q7)/Q7</f>
        <v>6.9164898835962621E-2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86561.039999999979</v>
      </c>
      <c r="F8" s="181">
        <v>87942.109999999971</v>
      </c>
      <c r="G8" s="245">
        <f>E8/E7</f>
        <v>0.74691068216993928</v>
      </c>
      <c r="H8" s="246">
        <f>F8/F7</f>
        <v>0.78131650004193454</v>
      </c>
      <c r="I8" s="206">
        <f t="shared" si="0"/>
        <v>1.5954868379585006E-2</v>
      </c>
      <c r="K8" s="180">
        <v>31087.925999999978</v>
      </c>
      <c r="L8" s="181">
        <v>32280.721999999965</v>
      </c>
      <c r="M8" s="250">
        <f>K8/K7</f>
        <v>0.9138146511515729</v>
      </c>
      <c r="N8" s="246">
        <f>L8/L7</f>
        <v>0.91379509865765707</v>
      </c>
      <c r="O8" s="207">
        <f t="shared" si="1"/>
        <v>3.8368464978975711E-2</v>
      </c>
      <c r="Q8" s="189">
        <f t="shared" si="2"/>
        <v>3.5914455279187942</v>
      </c>
      <c r="R8" s="190">
        <f t="shared" si="2"/>
        <v>3.6706785861744704</v>
      </c>
      <c r="S8" s="182">
        <f t="shared" ref="S8:S18" si="3">(R8-Q8)/Q8</f>
        <v>2.2061606570319029E-2</v>
      </c>
    </row>
    <row r="9" spans="1:19" ht="24" customHeight="1" x14ac:dyDescent="0.25">
      <c r="A9" s="8"/>
      <c r="B9" t="s">
        <v>37</v>
      </c>
      <c r="E9" s="19">
        <v>12853.61</v>
      </c>
      <c r="F9" s="140">
        <v>12631.01</v>
      </c>
      <c r="G9" s="247">
        <f>E9/E7</f>
        <v>0.11091015788911912</v>
      </c>
      <c r="H9" s="215">
        <f>F9/F7</f>
        <v>0.11221946488655639</v>
      </c>
      <c r="I9" s="182">
        <f t="shared" si="0"/>
        <v>-1.7318091960157524E-2</v>
      </c>
      <c r="K9" s="19">
        <v>1818.5840000000003</v>
      </c>
      <c r="L9" s="140">
        <v>1912.5360000000005</v>
      </c>
      <c r="M9" s="247">
        <f>K9/K7</f>
        <v>5.345640309198605E-2</v>
      </c>
      <c r="N9" s="215">
        <f>L9/L7</f>
        <v>5.4139620012412459E-2</v>
      </c>
      <c r="O9" s="182">
        <f t="shared" si="1"/>
        <v>5.1662172327481277E-2</v>
      </c>
      <c r="Q9" s="189">
        <f t="shared" si="2"/>
        <v>1.4148429896348187</v>
      </c>
      <c r="R9" s="190">
        <f t="shared" si="2"/>
        <v>1.5141592002539785</v>
      </c>
      <c r="S9" s="182">
        <f t="shared" si="3"/>
        <v>7.0195923750376074E-2</v>
      </c>
    </row>
    <row r="10" spans="1:19" ht="24" customHeight="1" thickBot="1" x14ac:dyDescent="0.3">
      <c r="A10" s="8"/>
      <c r="B10" t="s">
        <v>36</v>
      </c>
      <c r="E10" s="19">
        <v>16477.440000000002</v>
      </c>
      <c r="F10" s="140">
        <v>11983.2</v>
      </c>
      <c r="G10" s="247">
        <f>E10/E7</f>
        <v>0.14217915994094166</v>
      </c>
      <c r="H10" s="215">
        <f>F10/F7</f>
        <v>0.10646403507150913</v>
      </c>
      <c r="I10" s="186">
        <f t="shared" si="0"/>
        <v>-0.27275110696807275</v>
      </c>
      <c r="K10" s="19">
        <v>1113.4370000000001</v>
      </c>
      <c r="L10" s="140">
        <v>1132.7379999999996</v>
      </c>
      <c r="M10" s="247">
        <f>K10/K7</f>
        <v>3.2728945756441093E-2</v>
      </c>
      <c r="N10" s="215">
        <f>L10/L7</f>
        <v>3.2065281329930535E-2</v>
      </c>
      <c r="O10" s="209">
        <f t="shared" si="1"/>
        <v>1.7334613453656986E-2</v>
      </c>
      <c r="Q10" s="189">
        <f t="shared" si="2"/>
        <v>0.67573421599471761</v>
      </c>
      <c r="R10" s="190">
        <f t="shared" si="2"/>
        <v>0.94527171373255847</v>
      </c>
      <c r="S10" s="182">
        <f t="shared" si="3"/>
        <v>0.39888093773831917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150535.24999999997</v>
      </c>
      <c r="F11" s="145">
        <v>150295.33000000005</v>
      </c>
      <c r="G11" s="243">
        <f>E11/E15</f>
        <v>0.56501427368527579</v>
      </c>
      <c r="H11" s="244">
        <f>F11/F15</f>
        <v>0.57178766045410034</v>
      </c>
      <c r="I11" s="164">
        <f t="shared" si="0"/>
        <v>-1.5937795300431331E-3</v>
      </c>
      <c r="J11" s="1"/>
      <c r="K11" s="17">
        <v>44652.323000000091</v>
      </c>
      <c r="L11" s="145">
        <v>45671.997000000018</v>
      </c>
      <c r="M11" s="243">
        <f>K11/K15</f>
        <v>0.56757384781194242</v>
      </c>
      <c r="N11" s="244">
        <f>L11/L15</f>
        <v>0.56386578615596106</v>
      </c>
      <c r="O11" s="164">
        <f t="shared" si="1"/>
        <v>2.2835855594790091E-2</v>
      </c>
      <c r="Q11" s="191">
        <f t="shared" si="2"/>
        <v>2.9662370109326619</v>
      </c>
      <c r="R11" s="192">
        <f t="shared" si="2"/>
        <v>3.0388167749457025</v>
      </c>
      <c r="S11" s="57">
        <f t="shared" si="3"/>
        <v>2.4468632730807845E-2</v>
      </c>
    </row>
    <row r="12" spans="1:19" s="3" customFormat="1" ht="24" customHeight="1" x14ac:dyDescent="0.25">
      <c r="A12" s="46"/>
      <c r="B12" s="3" t="s">
        <v>33</v>
      </c>
      <c r="E12" s="31">
        <v>111483.33999999997</v>
      </c>
      <c r="F12" s="141">
        <v>119550.09000000005</v>
      </c>
      <c r="G12" s="247">
        <f>E12/E11</f>
        <v>0.74057963168095176</v>
      </c>
      <c r="H12" s="215">
        <f>F12/F11</f>
        <v>0.79543449553622203</v>
      </c>
      <c r="I12" s="206">
        <f t="shared" si="0"/>
        <v>7.2358345202073154E-2</v>
      </c>
      <c r="K12" s="31">
        <v>40516.561000000096</v>
      </c>
      <c r="L12" s="141">
        <v>42632.289000000012</v>
      </c>
      <c r="M12" s="247">
        <f>K12/K11</f>
        <v>0.90737857020339152</v>
      </c>
      <c r="N12" s="215">
        <f>L12/L11</f>
        <v>0.93344481959043735</v>
      </c>
      <c r="O12" s="206">
        <f t="shared" si="1"/>
        <v>5.2218844536186339E-2</v>
      </c>
      <c r="Q12" s="189">
        <f t="shared" si="2"/>
        <v>3.6343153156337178</v>
      </c>
      <c r="R12" s="190">
        <f t="shared" si="2"/>
        <v>3.5660608034673995</v>
      </c>
      <c r="S12" s="182">
        <f t="shared" si="3"/>
        <v>-1.8780569719063219E-2</v>
      </c>
    </row>
    <row r="13" spans="1:19" ht="24" customHeight="1" x14ac:dyDescent="0.25">
      <c r="A13" s="8"/>
      <c r="B13" s="3" t="s">
        <v>37</v>
      </c>
      <c r="D13" s="3"/>
      <c r="E13" s="19">
        <v>14021.180000000004</v>
      </c>
      <c r="F13" s="140">
        <v>12923.689999999993</v>
      </c>
      <c r="G13" s="247">
        <f>E13/E11</f>
        <v>9.3142171019744591E-2</v>
      </c>
      <c r="H13" s="215">
        <f>F13/F11</f>
        <v>8.5988633179753415E-2</v>
      </c>
      <c r="I13" s="182">
        <f t="shared" si="0"/>
        <v>-7.8273725891830098E-2</v>
      </c>
      <c r="K13" s="19">
        <v>1865.8860000000009</v>
      </c>
      <c r="L13" s="140">
        <v>1613.9480000000005</v>
      </c>
      <c r="M13" s="247">
        <f>K13/K11</f>
        <v>4.1786986088047359E-2</v>
      </c>
      <c r="N13" s="215">
        <f>L13/L11</f>
        <v>3.5337802286157967E-2</v>
      </c>
      <c r="O13" s="182">
        <f t="shared" si="1"/>
        <v>-0.13502325436816623</v>
      </c>
      <c r="Q13" s="189">
        <f t="shared" si="2"/>
        <v>1.3307624607914601</v>
      </c>
      <c r="R13" s="190">
        <f t="shared" si="2"/>
        <v>1.2488290882867057</v>
      </c>
      <c r="S13" s="182">
        <f t="shared" si="3"/>
        <v>-6.1568743422492703E-2</v>
      </c>
    </row>
    <row r="14" spans="1:19" ht="24" customHeight="1" thickBot="1" x14ac:dyDescent="0.3">
      <c r="A14" s="8"/>
      <c r="B14" t="s">
        <v>36</v>
      </c>
      <c r="E14" s="19">
        <v>25030.73</v>
      </c>
      <c r="F14" s="140">
        <v>17821.55</v>
      </c>
      <c r="G14" s="247">
        <f>E14/E11</f>
        <v>0.16627819729930368</v>
      </c>
      <c r="H14" s="215">
        <f>F14/F11</f>
        <v>0.11857687128402455</v>
      </c>
      <c r="I14" s="186">
        <f t="shared" si="0"/>
        <v>-0.28801317420626565</v>
      </c>
      <c r="K14" s="19">
        <v>2269.8760000000002</v>
      </c>
      <c r="L14" s="140">
        <v>1425.7600000000002</v>
      </c>
      <c r="M14" s="247">
        <f>K14/K11</f>
        <v>5.0834443708561265E-2</v>
      </c>
      <c r="N14" s="215">
        <f>L14/L11</f>
        <v>3.1217378123404582E-2</v>
      </c>
      <c r="O14" s="209">
        <f t="shared" si="1"/>
        <v>-0.37187758274020249</v>
      </c>
      <c r="Q14" s="189">
        <f t="shared" si="2"/>
        <v>0.90683571753600478</v>
      </c>
      <c r="R14" s="190">
        <f t="shared" si="2"/>
        <v>0.80002020026316467</v>
      </c>
      <c r="S14" s="182">
        <f t="shared" si="3"/>
        <v>-0.11778927010404079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266427.33999999991</v>
      </c>
      <c r="F15" s="145">
        <v>262851.65000000002</v>
      </c>
      <c r="G15" s="243">
        <f>G7+G11</f>
        <v>1.0000000000000002</v>
      </c>
      <c r="H15" s="244">
        <f>H7+H11</f>
        <v>0.99999999999999989</v>
      </c>
      <c r="I15" s="164">
        <f t="shared" si="0"/>
        <v>-1.3420882406437294E-2</v>
      </c>
      <c r="J15" s="1"/>
      <c r="K15" s="17">
        <v>78672.270000000077</v>
      </c>
      <c r="L15" s="145">
        <v>80997.992999999973</v>
      </c>
      <c r="M15" s="243">
        <f>M7+M11</f>
        <v>0.99999999999999978</v>
      </c>
      <c r="N15" s="244">
        <f>N7+N11</f>
        <v>1</v>
      </c>
      <c r="O15" s="164">
        <f t="shared" si="1"/>
        <v>2.956216974545026E-2</v>
      </c>
      <c r="Q15" s="191">
        <f t="shared" si="2"/>
        <v>2.9528602432468123</v>
      </c>
      <c r="R15" s="192">
        <f t="shared" si="2"/>
        <v>3.0815097793755513</v>
      </c>
      <c r="S15" s="57">
        <f t="shared" si="3"/>
        <v>4.3567770070717132E-2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198044.37999999995</v>
      </c>
      <c r="F16" s="181">
        <f t="shared" ref="F16:F17" si="4">F8+F12</f>
        <v>207492.2</v>
      </c>
      <c r="G16" s="245">
        <f>E16/E15</f>
        <v>0.74333354827623932</v>
      </c>
      <c r="H16" s="246">
        <f>F16/F15</f>
        <v>0.78938899565591458</v>
      </c>
      <c r="I16" s="207">
        <f t="shared" si="0"/>
        <v>4.7705569832378315E-2</v>
      </c>
      <c r="J16" s="3"/>
      <c r="K16" s="180">
        <f t="shared" ref="K16:L18" si="5">K8+K12</f>
        <v>71604.487000000081</v>
      </c>
      <c r="L16" s="181">
        <f t="shared" si="5"/>
        <v>74913.010999999969</v>
      </c>
      <c r="M16" s="250">
        <f>K16/K15</f>
        <v>0.91016169992298446</v>
      </c>
      <c r="N16" s="246">
        <f>L16/L15</f>
        <v>0.9248749039991645</v>
      </c>
      <c r="O16" s="207">
        <f t="shared" si="1"/>
        <v>4.620554016398281E-2</v>
      </c>
      <c r="P16" s="3"/>
      <c r="Q16" s="189">
        <f t="shared" si="2"/>
        <v>3.6155778315951252</v>
      </c>
      <c r="R16" s="190">
        <f t="shared" si="2"/>
        <v>3.6104013066515255</v>
      </c>
      <c r="S16" s="182">
        <f t="shared" si="3"/>
        <v>-1.4317282560934344E-3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26874.790000000005</v>
      </c>
      <c r="F17" s="140">
        <f t="shared" si="4"/>
        <v>25554.699999999993</v>
      </c>
      <c r="G17" s="248">
        <f>E17/E15</f>
        <v>0.10087099169326996</v>
      </c>
      <c r="H17" s="215">
        <f>F17/F15</f>
        <v>9.7220998993158281E-2</v>
      </c>
      <c r="I17" s="182">
        <f t="shared" si="0"/>
        <v>-4.9120011728464141E-2</v>
      </c>
      <c r="K17" s="19">
        <f t="shared" si="5"/>
        <v>3684.4700000000012</v>
      </c>
      <c r="L17" s="140">
        <f t="shared" si="5"/>
        <v>3526.4840000000013</v>
      </c>
      <c r="M17" s="247">
        <f>K17/K15</f>
        <v>4.683314718133845E-2</v>
      </c>
      <c r="N17" s="215">
        <f>L17/L15</f>
        <v>4.3537918279036893E-2</v>
      </c>
      <c r="O17" s="182">
        <f t="shared" si="1"/>
        <v>-4.2878894386438167E-2</v>
      </c>
      <c r="Q17" s="189">
        <f t="shared" si="2"/>
        <v>1.3709762941403449</v>
      </c>
      <c r="R17" s="190">
        <f t="shared" si="2"/>
        <v>1.3799747208928306</v>
      </c>
      <c r="S17" s="182">
        <f t="shared" si="3"/>
        <v>6.5635173933682013E-3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41508.17</v>
      </c>
      <c r="F18" s="142">
        <f>F10+F14</f>
        <v>29804.75</v>
      </c>
      <c r="G18" s="249">
        <f>E18/E15</f>
        <v>0.15579546003049091</v>
      </c>
      <c r="H18" s="221">
        <f>F18/F15</f>
        <v>0.11339000535092703</v>
      </c>
      <c r="I18" s="208">
        <f t="shared" si="0"/>
        <v>-0.28195461279068673</v>
      </c>
      <c r="K18" s="21">
        <f t="shared" si="5"/>
        <v>3383.3130000000001</v>
      </c>
      <c r="L18" s="142">
        <f t="shared" si="5"/>
        <v>2558.4979999999996</v>
      </c>
      <c r="M18" s="249">
        <f>K18/K15</f>
        <v>4.3005152895677176E-2</v>
      </c>
      <c r="N18" s="221">
        <f>L18/L15</f>
        <v>3.1587177721798622E-2</v>
      </c>
      <c r="O18" s="208">
        <f t="shared" si="1"/>
        <v>-0.24378914986582692</v>
      </c>
      <c r="Q18" s="193">
        <f t="shared" si="2"/>
        <v>0.8150956787543272</v>
      </c>
      <c r="R18" s="194">
        <f t="shared" si="2"/>
        <v>0.85841954721982217</v>
      </c>
      <c r="S18" s="186">
        <f t="shared" si="3"/>
        <v>5.3151880932192912E-2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2024-12-03T10:11:44Z</dcterms:modified>
</cp:coreProperties>
</file>